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mencinas\Desktop\1 CONTROL DE DOCUMENTOS\1 CONTROL DE DOCUMENTOS MASTER WEB\11 Documentos 2026\8 Agosto 2026\4 SGC\"/>
    </mc:Choice>
  </mc:AlternateContent>
  <xr:revisionPtr revIDLastSave="0" documentId="13_ncr:1_{85A37A13-10AB-47DE-A6CC-2E63087929AB}" xr6:coauthVersionLast="47" xr6:coauthVersionMax="47" xr10:uidLastSave="{00000000-0000-0000-0000-000000000000}"/>
  <workbookProtection workbookAlgorithmName="SHA-512" workbookHashValue="ko1Di63jxPsogUzxrYIn0WYn9ajAIxib01msuZDLYrFaaqAXXFH3gnDothdjbV4JGKuzvch7GZlfMK6Y2ArLyw==" workbookSaltValue="ff2flTmlkc+4wHSBZUnkYQ==" workbookSpinCount="100000" lockStructure="1"/>
  <bookViews>
    <workbookView xWindow="-120" yWindow="-120" windowWidth="20730" windowHeight="11160" xr2:uid="{F6779FAC-B19A-40EB-AB49-5500EDC1B1F6}"/>
  </bookViews>
  <sheets>
    <sheet name="Matriz" sheetId="3" r:id="rId1"/>
    <sheet name="Hoja2" sheetId="15" state="veryHidden" r:id="rId2"/>
    <sheet name="Consulta Matriz Comunicación" sheetId="13" state="veryHidden" r:id="rId3"/>
    <sheet name="Matriz Comunicación" sheetId="9" state="veryHidden" r:id="rId4"/>
    <sheet name="Partes interesadas" sheetId="10" state="veryHidden" r:id="rId5"/>
    <sheet name="KPI-2025" sheetId="11" state="veryHidden" r:id="rId6"/>
    <sheet name="Hoja4" sheetId="12" state="veryHidden" r:id="rId7"/>
    <sheet name="Interacción entre procesos" sheetId="8" r:id="rId8"/>
    <sheet name="MATRIZ REQUISITOS ISO" sheetId="5" state="veryHidden" r:id="rId9"/>
    <sheet name="ENTRADAS-SALIDAS DIAGRAMA" sheetId="6" state="veryHidden" r:id="rId10"/>
    <sheet name="ÁREAS QUE INTEGRAN PROCESOS" sheetId="4" state="veryHidden" r:id="rId11"/>
  </sheets>
  <definedNames>
    <definedName name="_xlnm._FilterDatabase" localSheetId="8" hidden="1">'MATRIZ REQUISITOS ISO'!$B$6:$AG$14</definedName>
    <definedName name="_xlnm.Print_Area" localSheetId="2">'Consulta Matriz Comunicación'!$B$3:$G$17</definedName>
    <definedName name="_xlnm.Print_Area" localSheetId="7">'Interacción entre procesos'!$A$1:$O$40</definedName>
    <definedName name="ÁREAS_responsabilidad">'ÁREAS QUE INTEGRAN PROCESOS'!$B$4:$B$8</definedName>
    <definedName name="Comercialización_e">'ENTRADAS-SALIDAS DIAGRAMA'!$C$7</definedName>
    <definedName name="Comercialización_L">Comercialización[ÁREAS QUE INTEGRAN EL PROCESO:]</definedName>
    <definedName name="Comunicación_L">Comunicación[ÁREAS QUE INTEGRAN EL PROCESO:]</definedName>
    <definedName name="ESCUDO">INDEX('ENTRADAS-SALIDAS DIAGRAMA'!$J$59:$J$61,MATCH('ENTRADAS-SALIDAS DIAGRAMA'!$J$3,'ENTRADAS-SALIDAS DIAGRAMA'!$I$59:$I$61,0))</definedName>
    <definedName name="Gestión_de_recursos_L">Gestión_de_recursos[ÁREAS QUE INTEGRAN EL PROCESO:]</definedName>
    <definedName name="Mantenimiento_y_calibración_L">Mantenimiento_y_calibración[ÁREAS QUE INTEGRAN EL PROCESO:]</definedName>
    <definedName name="Medición_análisis_y_mejora_L">Medición_análisis_y_mejora[ÁREAS QUE INTEGRAN EL PROCESO:]</definedName>
    <definedName name="PROCESOS">'MATRIZ REQUISITOS ISO'!$B$7:$B$14</definedName>
    <definedName name="Producción_L">Producción[ÁREAS QUE INTEGRAN EL PROCESO:]</definedName>
    <definedName name="Proyectos_e_infraestructura_L">Proyector_e_infraestructura[ÁREAS QUE INTEGRAN EL PROCESO:]</definedName>
    <definedName name="Responsabilidad_de_la_dirección_L">Responsabilidad_de_la_dirección[ÁREAS QUE INTEGRAN EL PROCESO:]</definedName>
    <definedName name="_xlnm.Print_Titles" localSheetId="2">'Consulta Matriz Comunicación'!$3:$6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3" i="4" l="1"/>
  <c r="G63" i="4"/>
  <c r="H63" i="4"/>
  <c r="I63" i="4"/>
  <c r="J63" i="4"/>
  <c r="K63" i="4"/>
  <c r="L63" i="4"/>
  <c r="M63" i="4"/>
  <c r="N63" i="4"/>
  <c r="O63" i="4"/>
  <c r="P63" i="4"/>
  <c r="Q63" i="4"/>
  <c r="R63" i="4"/>
  <c r="S63" i="4"/>
  <c r="T63" i="4"/>
  <c r="U63" i="4"/>
  <c r="V63" i="4"/>
  <c r="W63" i="4"/>
  <c r="X63" i="4"/>
  <c r="Y63" i="4"/>
  <c r="Z63" i="4"/>
  <c r="AA63" i="4"/>
  <c r="AB63" i="4"/>
  <c r="AC63" i="4"/>
  <c r="AD63" i="4"/>
  <c r="AE63" i="4"/>
  <c r="AF63" i="4"/>
  <c r="AG63" i="4"/>
  <c r="AH63" i="4"/>
  <c r="F98" i="4"/>
  <c r="G98" i="4"/>
  <c r="H98" i="4"/>
  <c r="I98" i="4"/>
  <c r="J98" i="4"/>
  <c r="K98" i="4"/>
  <c r="L98" i="4"/>
  <c r="M98" i="4"/>
  <c r="N98" i="4"/>
  <c r="O98" i="4"/>
  <c r="P98" i="4"/>
  <c r="Q98" i="4"/>
  <c r="R98" i="4"/>
  <c r="S98" i="4"/>
  <c r="T98" i="4"/>
  <c r="U98" i="4"/>
  <c r="V98" i="4"/>
  <c r="W98" i="4"/>
  <c r="X98" i="4"/>
  <c r="Y98" i="4"/>
  <c r="Z98" i="4"/>
  <c r="AA98" i="4"/>
  <c r="AB98" i="4"/>
  <c r="AC98" i="4"/>
  <c r="AD98" i="4"/>
  <c r="AE98" i="4"/>
  <c r="AF98" i="4"/>
  <c r="AG98" i="4"/>
  <c r="AH98" i="4"/>
  <c r="F39" i="4"/>
  <c r="G39" i="4"/>
  <c r="H39" i="4"/>
  <c r="I39" i="4"/>
  <c r="J39" i="4"/>
  <c r="K39" i="4"/>
  <c r="L39" i="4"/>
  <c r="M39" i="4"/>
  <c r="N39" i="4"/>
  <c r="O39" i="4"/>
  <c r="P39" i="4"/>
  <c r="Q39" i="4"/>
  <c r="R39" i="4"/>
  <c r="S39" i="4"/>
  <c r="T39" i="4"/>
  <c r="U39" i="4"/>
  <c r="V39" i="4"/>
  <c r="W39" i="4"/>
  <c r="X39" i="4"/>
  <c r="Y39" i="4"/>
  <c r="Z39" i="4"/>
  <c r="AA39" i="4"/>
  <c r="AB39" i="4"/>
  <c r="AC39" i="4"/>
  <c r="AD39" i="4"/>
  <c r="AE39" i="4"/>
  <c r="AF39" i="4"/>
  <c r="AG39" i="4"/>
  <c r="AH39" i="4"/>
  <c r="E6" i="3"/>
  <c r="T96" i="3" l="1"/>
  <c r="K100" i="3" s="1"/>
  <c r="B7" i="13" a="1"/>
  <c r="B7" i="13" s="1"/>
  <c r="T47" i="3"/>
  <c r="D50" i="3" s="1" a="1"/>
  <c r="D50" i="3" s="1"/>
  <c r="D74" i="3" l="1" a="1"/>
  <c r="D74" i="3" s="1"/>
  <c r="L74" i="3" a="1"/>
  <c r="L74" i="3" s="1"/>
  <c r="S74" i="3" a="1"/>
  <c r="S74" i="3" s="1"/>
  <c r="Z58" i="3"/>
  <c r="D59" i="3" a="1"/>
  <c r="D59" i="3" s="1"/>
  <c r="L3" i="11" a="1"/>
  <c r="L3" i="11" s="1"/>
  <c r="M3" i="11" s="1"/>
  <c r="Z49" i="3" l="1"/>
  <c r="M38" i="11"/>
  <c r="M34" i="11"/>
  <c r="M30" i="11"/>
  <c r="M26" i="11"/>
  <c r="M22" i="11"/>
  <c r="M18" i="11"/>
  <c r="M14" i="11"/>
  <c r="M10" i="11"/>
  <c r="M6" i="11"/>
  <c r="M35" i="11"/>
  <c r="M37" i="11"/>
  <c r="M33" i="11"/>
  <c r="M29" i="11"/>
  <c r="M25" i="11"/>
  <c r="M21" i="11"/>
  <c r="M17" i="11"/>
  <c r="M13" i="11"/>
  <c r="M9" i="11"/>
  <c r="M5" i="11"/>
  <c r="M39" i="11"/>
  <c r="M31" i="11"/>
  <c r="M27" i="11"/>
  <c r="M23" i="11"/>
  <c r="M19" i="11"/>
  <c r="M15" i="11"/>
  <c r="M11" i="11"/>
  <c r="M7" i="11"/>
  <c r="M40" i="11"/>
  <c r="M36" i="11"/>
  <c r="M32" i="11"/>
  <c r="M28" i="11"/>
  <c r="M24" i="11"/>
  <c r="M20" i="11"/>
  <c r="M16" i="11"/>
  <c r="M12" i="11"/>
  <c r="M8" i="11"/>
  <c r="M4" i="11"/>
  <c r="D8" i="3" l="1"/>
  <c r="F64" i="4"/>
  <c r="G64" i="4"/>
  <c r="H64" i="4"/>
  <c r="I64" i="4"/>
  <c r="J64" i="4"/>
  <c r="K64" i="4"/>
  <c r="L64" i="4"/>
  <c r="M64" i="4"/>
  <c r="N64" i="4"/>
  <c r="O64" i="4"/>
  <c r="P64" i="4"/>
  <c r="Q64" i="4"/>
  <c r="R64" i="4"/>
  <c r="S64" i="4"/>
  <c r="T64" i="4"/>
  <c r="U64" i="4"/>
  <c r="V64" i="4"/>
  <c r="W64" i="4"/>
  <c r="X64" i="4"/>
  <c r="Y64" i="4"/>
  <c r="Z64" i="4"/>
  <c r="AA64" i="4"/>
  <c r="AB64" i="4"/>
  <c r="AC64" i="4"/>
  <c r="AD64" i="4"/>
  <c r="AE64" i="4"/>
  <c r="AF64" i="4"/>
  <c r="AG64" i="4"/>
  <c r="AH64" i="4"/>
  <c r="U8" i="3" l="1"/>
  <c r="D28" i="3" l="1" a="1"/>
  <c r="D28" i="3" s="1"/>
  <c r="E28" i="3" s="1"/>
  <c r="AH50" i="4"/>
  <c r="E4" i="3" a="1"/>
  <c r="E4" i="3" s="1"/>
  <c r="AH97" i="4"/>
  <c r="AH100" i="4"/>
  <c r="AH102" i="4"/>
  <c r="AH101" i="4"/>
  <c r="AH99" i="4"/>
  <c r="AH103" i="4"/>
  <c r="AH104" i="4"/>
  <c r="AH105" i="4"/>
  <c r="AH91" i="4"/>
  <c r="AH89" i="4"/>
  <c r="AH90" i="4"/>
  <c r="AH92" i="4"/>
  <c r="AH93" i="4"/>
  <c r="AH94" i="4"/>
  <c r="AH75" i="4"/>
  <c r="AH76" i="4"/>
  <c r="AH65" i="4"/>
  <c r="AH59" i="4"/>
  <c r="AH58" i="4"/>
  <c r="AH70" i="4"/>
  <c r="AH78" i="4"/>
  <c r="AH80" i="4"/>
  <c r="AH85" i="4"/>
  <c r="AH72" i="4"/>
  <c r="AH62" i="4"/>
  <c r="AH60" i="4"/>
  <c r="AH57" i="4"/>
  <c r="AH66" i="4"/>
  <c r="AH71" i="4"/>
  <c r="AH69" i="4"/>
  <c r="AH61" i="4"/>
  <c r="AH73" i="4"/>
  <c r="AH56" i="4"/>
  <c r="AH81" i="4"/>
  <c r="AH82" i="4"/>
  <c r="AH74" i="4"/>
  <c r="AH84" i="4"/>
  <c r="AH83" i="4"/>
  <c r="AH79" i="4"/>
  <c r="AH68" i="4"/>
  <c r="AH67" i="4"/>
  <c r="AH77" i="4"/>
  <c r="AH86" i="4"/>
  <c r="AH48" i="4"/>
  <c r="AH49" i="4"/>
  <c r="AH47" i="4"/>
  <c r="AH51" i="4"/>
  <c r="AH52" i="4"/>
  <c r="AH53" i="4"/>
  <c r="AH37" i="4"/>
  <c r="AH35" i="4"/>
  <c r="AH38" i="4"/>
  <c r="AH36" i="4"/>
  <c r="AH42" i="4"/>
  <c r="AH34" i="4"/>
  <c r="AH40" i="4"/>
  <c r="AH41" i="4"/>
  <c r="AH43" i="4"/>
  <c r="AH44" i="4"/>
  <c r="AH25" i="4"/>
  <c r="AH23" i="4"/>
  <c r="AH27" i="4"/>
  <c r="AH24" i="4"/>
  <c r="AH22" i="4"/>
  <c r="AH26" i="4"/>
  <c r="AH21" i="4"/>
  <c r="AH28" i="4"/>
  <c r="AH29" i="4"/>
  <c r="AH30" i="4"/>
  <c r="AH31" i="4"/>
  <c r="AH14" i="4"/>
  <c r="AH15" i="4"/>
  <c r="AH12" i="4"/>
  <c r="AH16" i="4"/>
  <c r="AH13" i="4"/>
  <c r="AH17" i="4"/>
  <c r="AH11" i="4"/>
  <c r="AH18" i="4"/>
  <c r="AH5" i="4"/>
  <c r="AH4" i="4"/>
  <c r="AH6" i="4"/>
  <c r="AH7" i="4"/>
  <c r="AH8" i="4"/>
  <c r="B4" i="3" a="1"/>
  <c r="B4" i="3" s="1"/>
  <c r="F91" i="4" l="1"/>
  <c r="F89" i="4"/>
  <c r="F90" i="4"/>
  <c r="F92" i="4"/>
  <c r="F100" i="4" l="1"/>
  <c r="G100" i="4"/>
  <c r="H100" i="4"/>
  <c r="I100" i="4"/>
  <c r="J100" i="4"/>
  <c r="K100" i="4"/>
  <c r="L100" i="4"/>
  <c r="M100" i="4"/>
  <c r="N100" i="4"/>
  <c r="O100" i="4"/>
  <c r="P100" i="4"/>
  <c r="Q100" i="4"/>
  <c r="R100" i="4"/>
  <c r="S100" i="4"/>
  <c r="T100" i="4"/>
  <c r="U100" i="4"/>
  <c r="V100" i="4"/>
  <c r="W100" i="4"/>
  <c r="X100" i="4"/>
  <c r="Y100" i="4"/>
  <c r="Z100" i="4"/>
  <c r="AA100" i="4"/>
  <c r="AB100" i="4"/>
  <c r="AC100" i="4"/>
  <c r="AD100" i="4"/>
  <c r="AE100" i="4"/>
  <c r="AF100" i="4"/>
  <c r="AG100" i="4"/>
  <c r="F102" i="4"/>
  <c r="G102" i="4"/>
  <c r="H102" i="4"/>
  <c r="I102" i="4"/>
  <c r="J102" i="4"/>
  <c r="K102" i="4"/>
  <c r="L102" i="4"/>
  <c r="M102" i="4"/>
  <c r="N102" i="4"/>
  <c r="O102" i="4"/>
  <c r="P102" i="4"/>
  <c r="Q102" i="4"/>
  <c r="R102" i="4"/>
  <c r="S102" i="4"/>
  <c r="T102" i="4"/>
  <c r="U102" i="4"/>
  <c r="V102" i="4"/>
  <c r="W102" i="4"/>
  <c r="X102" i="4"/>
  <c r="Y102" i="4"/>
  <c r="Z102" i="4"/>
  <c r="AA102" i="4"/>
  <c r="AB102" i="4"/>
  <c r="AC102" i="4"/>
  <c r="AD102" i="4"/>
  <c r="AE102" i="4"/>
  <c r="AF102" i="4"/>
  <c r="AG102" i="4"/>
  <c r="F101" i="4"/>
  <c r="G101" i="4"/>
  <c r="H101" i="4"/>
  <c r="I101" i="4"/>
  <c r="J101" i="4"/>
  <c r="K101" i="4"/>
  <c r="L101" i="4"/>
  <c r="M101" i="4"/>
  <c r="N101" i="4"/>
  <c r="O101" i="4"/>
  <c r="P101" i="4"/>
  <c r="Q101" i="4"/>
  <c r="R101" i="4"/>
  <c r="S101" i="4"/>
  <c r="T101" i="4"/>
  <c r="U101" i="4"/>
  <c r="V101" i="4"/>
  <c r="W101" i="4"/>
  <c r="X101" i="4"/>
  <c r="Y101" i="4"/>
  <c r="Z101" i="4"/>
  <c r="AA101" i="4"/>
  <c r="AB101" i="4"/>
  <c r="AC101" i="4"/>
  <c r="AD101" i="4"/>
  <c r="AE101" i="4"/>
  <c r="AF101" i="4"/>
  <c r="AG101" i="4"/>
  <c r="F99" i="4"/>
  <c r="G99" i="4"/>
  <c r="H99" i="4"/>
  <c r="I99" i="4"/>
  <c r="J99" i="4"/>
  <c r="K99" i="4"/>
  <c r="L99" i="4"/>
  <c r="M99" i="4"/>
  <c r="N99" i="4"/>
  <c r="O99" i="4"/>
  <c r="P99" i="4"/>
  <c r="Q99" i="4"/>
  <c r="R99" i="4"/>
  <c r="S99" i="4"/>
  <c r="T99" i="4"/>
  <c r="U99" i="4"/>
  <c r="V99" i="4"/>
  <c r="W99" i="4"/>
  <c r="X99" i="4"/>
  <c r="Y99" i="4"/>
  <c r="Z99" i="4"/>
  <c r="AA99" i="4"/>
  <c r="AB99" i="4"/>
  <c r="AC99" i="4"/>
  <c r="AD99" i="4"/>
  <c r="AE99" i="4"/>
  <c r="AF99" i="4"/>
  <c r="AG99" i="4"/>
  <c r="F103" i="4"/>
  <c r="G103" i="4"/>
  <c r="H103" i="4"/>
  <c r="I103" i="4"/>
  <c r="J103" i="4"/>
  <c r="K103" i="4"/>
  <c r="L103" i="4"/>
  <c r="M103" i="4"/>
  <c r="N103" i="4"/>
  <c r="O103" i="4"/>
  <c r="P103" i="4"/>
  <c r="Q103" i="4"/>
  <c r="R103" i="4"/>
  <c r="S103" i="4"/>
  <c r="T103" i="4"/>
  <c r="U103" i="4"/>
  <c r="V103" i="4"/>
  <c r="W103" i="4"/>
  <c r="X103" i="4"/>
  <c r="Y103" i="4"/>
  <c r="Z103" i="4"/>
  <c r="AA103" i="4"/>
  <c r="AB103" i="4"/>
  <c r="AC103" i="4"/>
  <c r="AD103" i="4"/>
  <c r="AE103" i="4"/>
  <c r="AF103" i="4"/>
  <c r="AG103" i="4"/>
  <c r="F104" i="4"/>
  <c r="G104" i="4"/>
  <c r="H104" i="4"/>
  <c r="I104" i="4"/>
  <c r="J104" i="4"/>
  <c r="K104" i="4"/>
  <c r="L104" i="4"/>
  <c r="M104" i="4"/>
  <c r="N104" i="4"/>
  <c r="O104" i="4"/>
  <c r="P104" i="4"/>
  <c r="Q104" i="4"/>
  <c r="R104" i="4"/>
  <c r="S104" i="4"/>
  <c r="T104" i="4"/>
  <c r="U104" i="4"/>
  <c r="V104" i="4"/>
  <c r="W104" i="4"/>
  <c r="X104" i="4"/>
  <c r="Y104" i="4"/>
  <c r="Z104" i="4"/>
  <c r="AA104" i="4"/>
  <c r="AB104" i="4"/>
  <c r="AC104" i="4"/>
  <c r="AD104" i="4"/>
  <c r="AE104" i="4"/>
  <c r="AF104" i="4"/>
  <c r="AG104" i="4"/>
  <c r="F105" i="4"/>
  <c r="G105" i="4"/>
  <c r="H105" i="4"/>
  <c r="I105" i="4"/>
  <c r="J105" i="4"/>
  <c r="K105" i="4"/>
  <c r="L105" i="4"/>
  <c r="M105" i="4"/>
  <c r="N105" i="4"/>
  <c r="O105" i="4"/>
  <c r="P105" i="4"/>
  <c r="Q105" i="4"/>
  <c r="R105" i="4"/>
  <c r="S105" i="4"/>
  <c r="T105" i="4"/>
  <c r="U105" i="4"/>
  <c r="V105" i="4"/>
  <c r="W105" i="4"/>
  <c r="X105" i="4"/>
  <c r="Y105" i="4"/>
  <c r="Z105" i="4"/>
  <c r="AA105" i="4"/>
  <c r="AB105" i="4"/>
  <c r="AC105" i="4"/>
  <c r="AD105" i="4"/>
  <c r="AE105" i="4"/>
  <c r="AF105" i="4"/>
  <c r="AG105" i="4"/>
  <c r="G97" i="4"/>
  <c r="H97" i="4"/>
  <c r="I97" i="4"/>
  <c r="J97" i="4"/>
  <c r="K97" i="4"/>
  <c r="L97" i="4"/>
  <c r="M97" i="4"/>
  <c r="N97" i="4"/>
  <c r="O97" i="4"/>
  <c r="P97" i="4"/>
  <c r="Q97" i="4"/>
  <c r="R97" i="4"/>
  <c r="S97" i="4"/>
  <c r="T97" i="4"/>
  <c r="U97" i="4"/>
  <c r="V97" i="4"/>
  <c r="W97" i="4"/>
  <c r="X97" i="4"/>
  <c r="Y97" i="4"/>
  <c r="Z97" i="4"/>
  <c r="AA97" i="4"/>
  <c r="AB97" i="4"/>
  <c r="AC97" i="4"/>
  <c r="AD97" i="4"/>
  <c r="AE97" i="4"/>
  <c r="AF97" i="4"/>
  <c r="AG97" i="4"/>
  <c r="F97" i="4"/>
  <c r="G89" i="4"/>
  <c r="H89" i="4"/>
  <c r="I89" i="4"/>
  <c r="J89" i="4"/>
  <c r="K89" i="4"/>
  <c r="L89" i="4"/>
  <c r="M89" i="4"/>
  <c r="N89" i="4"/>
  <c r="O89" i="4"/>
  <c r="P89" i="4"/>
  <c r="Q89" i="4"/>
  <c r="R89" i="4"/>
  <c r="S89" i="4"/>
  <c r="T89" i="4"/>
  <c r="U89" i="4"/>
  <c r="V89" i="4"/>
  <c r="W89" i="4"/>
  <c r="X89" i="4"/>
  <c r="Y89" i="4"/>
  <c r="Z89" i="4"/>
  <c r="AA89" i="4"/>
  <c r="AB89" i="4"/>
  <c r="AC89" i="4"/>
  <c r="AD89" i="4"/>
  <c r="AE89" i="4"/>
  <c r="AF89" i="4"/>
  <c r="AG89" i="4"/>
  <c r="G90" i="4"/>
  <c r="H90" i="4"/>
  <c r="I90" i="4"/>
  <c r="J90" i="4"/>
  <c r="K90" i="4"/>
  <c r="L90" i="4"/>
  <c r="M90" i="4"/>
  <c r="N90" i="4"/>
  <c r="O90" i="4"/>
  <c r="P90" i="4"/>
  <c r="Q90" i="4"/>
  <c r="R90" i="4"/>
  <c r="S90" i="4"/>
  <c r="T90" i="4"/>
  <c r="U90" i="4"/>
  <c r="V90" i="4"/>
  <c r="W90" i="4"/>
  <c r="X90" i="4"/>
  <c r="Y90" i="4"/>
  <c r="Z90" i="4"/>
  <c r="AA90" i="4"/>
  <c r="AB90" i="4"/>
  <c r="AC90" i="4"/>
  <c r="AD90" i="4"/>
  <c r="AE90" i="4"/>
  <c r="AF90" i="4"/>
  <c r="AG90" i="4"/>
  <c r="G92" i="4"/>
  <c r="H92" i="4"/>
  <c r="I92" i="4"/>
  <c r="J92" i="4"/>
  <c r="K92" i="4"/>
  <c r="L92" i="4"/>
  <c r="M92" i="4"/>
  <c r="N92" i="4"/>
  <c r="O92" i="4"/>
  <c r="P92" i="4"/>
  <c r="Q92" i="4"/>
  <c r="R92" i="4"/>
  <c r="S92" i="4"/>
  <c r="T92" i="4"/>
  <c r="U92" i="4"/>
  <c r="V92" i="4"/>
  <c r="W92" i="4"/>
  <c r="X92" i="4"/>
  <c r="Y92" i="4"/>
  <c r="Z92" i="4"/>
  <c r="AA92" i="4"/>
  <c r="AB92" i="4"/>
  <c r="AC92" i="4"/>
  <c r="AD92" i="4"/>
  <c r="AE92" i="4"/>
  <c r="AF92" i="4"/>
  <c r="AG92" i="4"/>
  <c r="F93" i="4"/>
  <c r="G93" i="4"/>
  <c r="H93" i="4"/>
  <c r="I93" i="4"/>
  <c r="J93" i="4"/>
  <c r="K93" i="4"/>
  <c r="L93" i="4"/>
  <c r="M93" i="4"/>
  <c r="N93" i="4"/>
  <c r="O93" i="4"/>
  <c r="P93" i="4"/>
  <c r="Q93" i="4"/>
  <c r="R93" i="4"/>
  <c r="S93" i="4"/>
  <c r="T93" i="4"/>
  <c r="U93" i="4"/>
  <c r="V93" i="4"/>
  <c r="W93" i="4"/>
  <c r="X93" i="4"/>
  <c r="Y93" i="4"/>
  <c r="Z93" i="4"/>
  <c r="AA93" i="4"/>
  <c r="AB93" i="4"/>
  <c r="AC93" i="4"/>
  <c r="AD93" i="4"/>
  <c r="AE93" i="4"/>
  <c r="AF93" i="4"/>
  <c r="AG93" i="4"/>
  <c r="F94" i="4"/>
  <c r="G94" i="4"/>
  <c r="H94" i="4"/>
  <c r="I94" i="4"/>
  <c r="J94" i="4"/>
  <c r="K94" i="4"/>
  <c r="L94" i="4"/>
  <c r="M94" i="4"/>
  <c r="N94" i="4"/>
  <c r="O94" i="4"/>
  <c r="P94" i="4"/>
  <c r="Q94" i="4"/>
  <c r="R94" i="4"/>
  <c r="S94" i="4"/>
  <c r="T94" i="4"/>
  <c r="U94" i="4"/>
  <c r="V94" i="4"/>
  <c r="W94" i="4"/>
  <c r="X94" i="4"/>
  <c r="Y94" i="4"/>
  <c r="Z94" i="4"/>
  <c r="AA94" i="4"/>
  <c r="AB94" i="4"/>
  <c r="AC94" i="4"/>
  <c r="AD94" i="4"/>
  <c r="AE94" i="4"/>
  <c r="AF94" i="4"/>
  <c r="AG94" i="4"/>
  <c r="G91" i="4"/>
  <c r="H91" i="4"/>
  <c r="I91" i="4"/>
  <c r="J91" i="4"/>
  <c r="K91" i="4"/>
  <c r="L91" i="4"/>
  <c r="M91" i="4"/>
  <c r="N91" i="4"/>
  <c r="O91" i="4"/>
  <c r="P91" i="4"/>
  <c r="Q91" i="4"/>
  <c r="R91" i="4"/>
  <c r="S91" i="4"/>
  <c r="T91" i="4"/>
  <c r="U91" i="4"/>
  <c r="V91" i="4"/>
  <c r="W91" i="4"/>
  <c r="X91" i="4"/>
  <c r="Y91" i="4"/>
  <c r="Z91" i="4"/>
  <c r="AA91" i="4"/>
  <c r="AB91" i="4"/>
  <c r="AC91" i="4"/>
  <c r="AD91" i="4"/>
  <c r="AE91" i="4"/>
  <c r="AF91" i="4"/>
  <c r="AG91" i="4"/>
  <c r="F76" i="4"/>
  <c r="G76" i="4"/>
  <c r="H76" i="4"/>
  <c r="I76" i="4"/>
  <c r="J76" i="4"/>
  <c r="K76" i="4"/>
  <c r="L76" i="4"/>
  <c r="M76" i="4"/>
  <c r="N76" i="4"/>
  <c r="O76" i="4"/>
  <c r="P76" i="4"/>
  <c r="Q76" i="4"/>
  <c r="R76" i="4"/>
  <c r="S76" i="4"/>
  <c r="T76" i="4"/>
  <c r="U76" i="4"/>
  <c r="V76" i="4"/>
  <c r="W76" i="4"/>
  <c r="X76" i="4"/>
  <c r="Y76" i="4"/>
  <c r="Z76" i="4"/>
  <c r="AA76" i="4"/>
  <c r="AB76" i="4"/>
  <c r="AC76" i="4"/>
  <c r="AD76" i="4"/>
  <c r="AE76" i="4"/>
  <c r="AF76" i="4"/>
  <c r="AG76" i="4"/>
  <c r="F65" i="4"/>
  <c r="G65" i="4"/>
  <c r="H65" i="4"/>
  <c r="I65" i="4"/>
  <c r="J65" i="4"/>
  <c r="K65" i="4"/>
  <c r="L65" i="4"/>
  <c r="M65" i="4"/>
  <c r="N65" i="4"/>
  <c r="O65" i="4"/>
  <c r="P65" i="4"/>
  <c r="Q65" i="4"/>
  <c r="R65" i="4"/>
  <c r="S65" i="4"/>
  <c r="T65" i="4"/>
  <c r="U65" i="4"/>
  <c r="V65" i="4"/>
  <c r="W65" i="4"/>
  <c r="X65" i="4"/>
  <c r="Y65" i="4"/>
  <c r="Z65" i="4"/>
  <c r="AA65" i="4"/>
  <c r="AB65" i="4"/>
  <c r="AC65" i="4"/>
  <c r="AD65" i="4"/>
  <c r="AE65" i="4"/>
  <c r="AF65" i="4"/>
  <c r="AG65" i="4"/>
  <c r="F59" i="4"/>
  <c r="G59" i="4"/>
  <c r="H59" i="4"/>
  <c r="I59" i="4"/>
  <c r="J59" i="4"/>
  <c r="K59" i="4"/>
  <c r="L59" i="4"/>
  <c r="M59" i="4"/>
  <c r="N59" i="4"/>
  <c r="O59" i="4"/>
  <c r="P59" i="4"/>
  <c r="Q59" i="4"/>
  <c r="R59" i="4"/>
  <c r="S59" i="4"/>
  <c r="T59" i="4"/>
  <c r="U59" i="4"/>
  <c r="V59" i="4"/>
  <c r="W59" i="4"/>
  <c r="X59" i="4"/>
  <c r="Y59" i="4"/>
  <c r="Z59" i="4"/>
  <c r="AA59" i="4"/>
  <c r="AB59" i="4"/>
  <c r="AC59" i="4"/>
  <c r="AD59" i="4"/>
  <c r="AE59" i="4"/>
  <c r="AF59" i="4"/>
  <c r="AG59" i="4"/>
  <c r="F58" i="4"/>
  <c r="G58" i="4"/>
  <c r="H58" i="4"/>
  <c r="I58" i="4"/>
  <c r="J58" i="4"/>
  <c r="K58" i="4"/>
  <c r="L58" i="4"/>
  <c r="M58" i="4"/>
  <c r="N58" i="4"/>
  <c r="O58" i="4"/>
  <c r="P58" i="4"/>
  <c r="Q58" i="4"/>
  <c r="R58" i="4"/>
  <c r="S58" i="4"/>
  <c r="T58" i="4"/>
  <c r="U58" i="4"/>
  <c r="V58" i="4"/>
  <c r="W58" i="4"/>
  <c r="X58" i="4"/>
  <c r="Y58" i="4"/>
  <c r="Z58" i="4"/>
  <c r="AA58" i="4"/>
  <c r="AB58" i="4"/>
  <c r="AC58" i="4"/>
  <c r="AD58" i="4"/>
  <c r="AE58" i="4"/>
  <c r="AF58" i="4"/>
  <c r="AG58" i="4"/>
  <c r="F70" i="4"/>
  <c r="G70" i="4"/>
  <c r="H70" i="4"/>
  <c r="I70" i="4"/>
  <c r="J70" i="4"/>
  <c r="K70" i="4"/>
  <c r="L70" i="4"/>
  <c r="M70" i="4"/>
  <c r="N70" i="4"/>
  <c r="O70" i="4"/>
  <c r="P70" i="4"/>
  <c r="Q70" i="4"/>
  <c r="R70" i="4"/>
  <c r="S70" i="4"/>
  <c r="T70" i="4"/>
  <c r="U70" i="4"/>
  <c r="V70" i="4"/>
  <c r="W70" i="4"/>
  <c r="X70" i="4"/>
  <c r="Y70" i="4"/>
  <c r="Z70" i="4"/>
  <c r="AA70" i="4"/>
  <c r="AB70" i="4"/>
  <c r="AC70" i="4"/>
  <c r="AD70" i="4"/>
  <c r="AE70" i="4"/>
  <c r="AF70" i="4"/>
  <c r="AG70" i="4"/>
  <c r="F78" i="4"/>
  <c r="G78" i="4"/>
  <c r="H78" i="4"/>
  <c r="I78" i="4"/>
  <c r="J78" i="4"/>
  <c r="K78" i="4"/>
  <c r="L78" i="4"/>
  <c r="M78" i="4"/>
  <c r="N78" i="4"/>
  <c r="O78" i="4"/>
  <c r="P78" i="4"/>
  <c r="Q78" i="4"/>
  <c r="R78" i="4"/>
  <c r="S78" i="4"/>
  <c r="T78" i="4"/>
  <c r="U78" i="4"/>
  <c r="V78" i="4"/>
  <c r="W78" i="4"/>
  <c r="X78" i="4"/>
  <c r="Y78" i="4"/>
  <c r="Z78" i="4"/>
  <c r="AA78" i="4"/>
  <c r="AB78" i="4"/>
  <c r="AC78" i="4"/>
  <c r="AD78" i="4"/>
  <c r="AE78" i="4"/>
  <c r="AF78" i="4"/>
  <c r="AG78" i="4"/>
  <c r="F80" i="4"/>
  <c r="G80" i="4"/>
  <c r="H80" i="4"/>
  <c r="I80" i="4"/>
  <c r="J80" i="4"/>
  <c r="K80" i="4"/>
  <c r="L80" i="4"/>
  <c r="M80" i="4"/>
  <c r="N80" i="4"/>
  <c r="O80" i="4"/>
  <c r="P80" i="4"/>
  <c r="Q80" i="4"/>
  <c r="R80" i="4"/>
  <c r="S80" i="4"/>
  <c r="T80" i="4"/>
  <c r="U80" i="4"/>
  <c r="V80" i="4"/>
  <c r="W80" i="4"/>
  <c r="X80" i="4"/>
  <c r="Y80" i="4"/>
  <c r="Z80" i="4"/>
  <c r="AA80" i="4"/>
  <c r="AB80" i="4"/>
  <c r="AC80" i="4"/>
  <c r="AD80" i="4"/>
  <c r="AE80" i="4"/>
  <c r="AF80" i="4"/>
  <c r="AG80" i="4"/>
  <c r="F85" i="4"/>
  <c r="G85" i="4"/>
  <c r="H85" i="4"/>
  <c r="I85" i="4"/>
  <c r="J85" i="4"/>
  <c r="K85" i="4"/>
  <c r="L85" i="4"/>
  <c r="M85" i="4"/>
  <c r="N85" i="4"/>
  <c r="O85" i="4"/>
  <c r="P85" i="4"/>
  <c r="Q85" i="4"/>
  <c r="R85" i="4"/>
  <c r="S85" i="4"/>
  <c r="T85" i="4"/>
  <c r="U85" i="4"/>
  <c r="V85" i="4"/>
  <c r="W85" i="4"/>
  <c r="X85" i="4"/>
  <c r="Y85" i="4"/>
  <c r="Z85" i="4"/>
  <c r="AA85" i="4"/>
  <c r="AB85" i="4"/>
  <c r="AC85" i="4"/>
  <c r="AD85" i="4"/>
  <c r="AE85" i="4"/>
  <c r="AF85" i="4"/>
  <c r="AG85" i="4"/>
  <c r="F72" i="4"/>
  <c r="G72" i="4"/>
  <c r="H72" i="4"/>
  <c r="I72" i="4"/>
  <c r="J72" i="4"/>
  <c r="K72" i="4"/>
  <c r="L72" i="4"/>
  <c r="M72" i="4"/>
  <c r="N72" i="4"/>
  <c r="O72" i="4"/>
  <c r="P72" i="4"/>
  <c r="Q72" i="4"/>
  <c r="R72" i="4"/>
  <c r="S72" i="4"/>
  <c r="T72" i="4"/>
  <c r="U72" i="4"/>
  <c r="V72" i="4"/>
  <c r="W72" i="4"/>
  <c r="X72" i="4"/>
  <c r="Y72" i="4"/>
  <c r="Z72" i="4"/>
  <c r="AA72" i="4"/>
  <c r="AB72" i="4"/>
  <c r="AC72" i="4"/>
  <c r="AD72" i="4"/>
  <c r="AE72" i="4"/>
  <c r="AF72" i="4"/>
  <c r="AG72" i="4"/>
  <c r="F62" i="4"/>
  <c r="G62" i="4"/>
  <c r="H62" i="4"/>
  <c r="I62" i="4"/>
  <c r="J62" i="4"/>
  <c r="K62" i="4"/>
  <c r="L62" i="4"/>
  <c r="M62" i="4"/>
  <c r="N62" i="4"/>
  <c r="O62" i="4"/>
  <c r="P62" i="4"/>
  <c r="Q62" i="4"/>
  <c r="R62" i="4"/>
  <c r="S62" i="4"/>
  <c r="T62" i="4"/>
  <c r="U62" i="4"/>
  <c r="V62" i="4"/>
  <c r="W62" i="4"/>
  <c r="X62" i="4"/>
  <c r="Y62" i="4"/>
  <c r="Z62" i="4"/>
  <c r="AA62" i="4"/>
  <c r="AB62" i="4"/>
  <c r="AC62" i="4"/>
  <c r="AD62" i="4"/>
  <c r="AE62" i="4"/>
  <c r="AF62" i="4"/>
  <c r="AG62" i="4"/>
  <c r="F60" i="4"/>
  <c r="G60" i="4"/>
  <c r="H60" i="4"/>
  <c r="I60" i="4"/>
  <c r="J60" i="4"/>
  <c r="K60" i="4"/>
  <c r="L60" i="4"/>
  <c r="M60" i="4"/>
  <c r="N60" i="4"/>
  <c r="O60" i="4"/>
  <c r="P60" i="4"/>
  <c r="Q60" i="4"/>
  <c r="R60" i="4"/>
  <c r="S60" i="4"/>
  <c r="T60" i="4"/>
  <c r="U60" i="4"/>
  <c r="V60" i="4"/>
  <c r="W60" i="4"/>
  <c r="X60" i="4"/>
  <c r="Y60" i="4"/>
  <c r="Z60" i="4"/>
  <c r="AA60" i="4"/>
  <c r="AB60" i="4"/>
  <c r="AC60" i="4"/>
  <c r="AD60" i="4"/>
  <c r="AE60" i="4"/>
  <c r="AF60" i="4"/>
  <c r="AG60" i="4"/>
  <c r="F57" i="4"/>
  <c r="G57" i="4"/>
  <c r="H57" i="4"/>
  <c r="I57" i="4"/>
  <c r="J57" i="4"/>
  <c r="K57" i="4"/>
  <c r="L57" i="4"/>
  <c r="M57" i="4"/>
  <c r="N57" i="4"/>
  <c r="O57" i="4"/>
  <c r="P57" i="4"/>
  <c r="Q57" i="4"/>
  <c r="R57" i="4"/>
  <c r="S57" i="4"/>
  <c r="T57" i="4"/>
  <c r="U57" i="4"/>
  <c r="V57" i="4"/>
  <c r="W57" i="4"/>
  <c r="X57" i="4"/>
  <c r="Y57" i="4"/>
  <c r="Z57" i="4"/>
  <c r="AA57" i="4"/>
  <c r="AB57" i="4"/>
  <c r="AC57" i="4"/>
  <c r="AD57" i="4"/>
  <c r="AE57" i="4"/>
  <c r="AF57" i="4"/>
  <c r="AG57" i="4"/>
  <c r="F66" i="4"/>
  <c r="G66" i="4"/>
  <c r="H66" i="4"/>
  <c r="I66" i="4"/>
  <c r="J66" i="4"/>
  <c r="K66" i="4"/>
  <c r="L66" i="4"/>
  <c r="M66" i="4"/>
  <c r="N66" i="4"/>
  <c r="O66" i="4"/>
  <c r="P66" i="4"/>
  <c r="Q66" i="4"/>
  <c r="R66" i="4"/>
  <c r="S66" i="4"/>
  <c r="T66" i="4"/>
  <c r="U66" i="4"/>
  <c r="V66" i="4"/>
  <c r="W66" i="4"/>
  <c r="X66" i="4"/>
  <c r="Y66" i="4"/>
  <c r="Z66" i="4"/>
  <c r="AA66" i="4"/>
  <c r="AB66" i="4"/>
  <c r="AC66" i="4"/>
  <c r="AD66" i="4"/>
  <c r="AE66" i="4"/>
  <c r="AF66" i="4"/>
  <c r="AG66" i="4"/>
  <c r="F71" i="4"/>
  <c r="G71" i="4"/>
  <c r="H71" i="4"/>
  <c r="I71" i="4"/>
  <c r="J71" i="4"/>
  <c r="K71" i="4"/>
  <c r="L71" i="4"/>
  <c r="M71" i="4"/>
  <c r="N71" i="4"/>
  <c r="O71" i="4"/>
  <c r="P71" i="4"/>
  <c r="Q71" i="4"/>
  <c r="R71" i="4"/>
  <c r="S71" i="4"/>
  <c r="T71" i="4"/>
  <c r="U71" i="4"/>
  <c r="V71" i="4"/>
  <c r="W71" i="4"/>
  <c r="X71" i="4"/>
  <c r="Y71" i="4"/>
  <c r="Z71" i="4"/>
  <c r="AA71" i="4"/>
  <c r="AB71" i="4"/>
  <c r="AC71" i="4"/>
  <c r="AD71" i="4"/>
  <c r="AE71" i="4"/>
  <c r="AF71" i="4"/>
  <c r="AG71" i="4"/>
  <c r="F69" i="4"/>
  <c r="G69" i="4"/>
  <c r="H69" i="4"/>
  <c r="I69" i="4"/>
  <c r="J69" i="4"/>
  <c r="K69" i="4"/>
  <c r="L69" i="4"/>
  <c r="M69" i="4"/>
  <c r="N69" i="4"/>
  <c r="O69" i="4"/>
  <c r="P69" i="4"/>
  <c r="Q69" i="4"/>
  <c r="R69" i="4"/>
  <c r="S69" i="4"/>
  <c r="T69" i="4"/>
  <c r="U69" i="4"/>
  <c r="V69" i="4"/>
  <c r="W69" i="4"/>
  <c r="X69" i="4"/>
  <c r="Y69" i="4"/>
  <c r="Z69" i="4"/>
  <c r="AA69" i="4"/>
  <c r="AB69" i="4"/>
  <c r="AC69" i="4"/>
  <c r="AD69" i="4"/>
  <c r="AE69" i="4"/>
  <c r="AF69" i="4"/>
  <c r="AG69" i="4"/>
  <c r="F61" i="4"/>
  <c r="G61" i="4"/>
  <c r="H61" i="4"/>
  <c r="I61" i="4"/>
  <c r="J61" i="4"/>
  <c r="K61" i="4"/>
  <c r="L61" i="4"/>
  <c r="M61" i="4"/>
  <c r="N61" i="4"/>
  <c r="O61" i="4"/>
  <c r="P61" i="4"/>
  <c r="Q61" i="4"/>
  <c r="R61" i="4"/>
  <c r="S61" i="4"/>
  <c r="T61" i="4"/>
  <c r="U61" i="4"/>
  <c r="V61" i="4"/>
  <c r="W61" i="4"/>
  <c r="X61" i="4"/>
  <c r="Y61" i="4"/>
  <c r="Z61" i="4"/>
  <c r="AA61" i="4"/>
  <c r="AB61" i="4"/>
  <c r="AC61" i="4"/>
  <c r="AD61" i="4"/>
  <c r="AE61" i="4"/>
  <c r="AF61" i="4"/>
  <c r="AG61" i="4"/>
  <c r="F73" i="4"/>
  <c r="G73" i="4"/>
  <c r="H73" i="4"/>
  <c r="I73" i="4"/>
  <c r="J73" i="4"/>
  <c r="K73" i="4"/>
  <c r="L73" i="4"/>
  <c r="M73" i="4"/>
  <c r="N73" i="4"/>
  <c r="O73" i="4"/>
  <c r="P73" i="4"/>
  <c r="Q73" i="4"/>
  <c r="R73" i="4"/>
  <c r="S73" i="4"/>
  <c r="T73" i="4"/>
  <c r="U73" i="4"/>
  <c r="V73" i="4"/>
  <c r="W73" i="4"/>
  <c r="X73" i="4"/>
  <c r="Y73" i="4"/>
  <c r="Z73" i="4"/>
  <c r="AA73" i="4"/>
  <c r="AB73" i="4"/>
  <c r="AC73" i="4"/>
  <c r="AD73" i="4"/>
  <c r="AE73" i="4"/>
  <c r="AF73" i="4"/>
  <c r="AG73" i="4"/>
  <c r="F56" i="4"/>
  <c r="G56" i="4"/>
  <c r="H56" i="4"/>
  <c r="I56" i="4"/>
  <c r="J56" i="4"/>
  <c r="K56" i="4"/>
  <c r="L56" i="4"/>
  <c r="M56" i="4"/>
  <c r="N56" i="4"/>
  <c r="O56" i="4"/>
  <c r="P56" i="4"/>
  <c r="Q56" i="4"/>
  <c r="R56" i="4"/>
  <c r="S56" i="4"/>
  <c r="T56" i="4"/>
  <c r="U56" i="4"/>
  <c r="V56" i="4"/>
  <c r="W56" i="4"/>
  <c r="X56" i="4"/>
  <c r="Y56" i="4"/>
  <c r="Z56" i="4"/>
  <c r="AA56" i="4"/>
  <c r="AB56" i="4"/>
  <c r="AC56" i="4"/>
  <c r="AD56" i="4"/>
  <c r="AE56" i="4"/>
  <c r="AF56" i="4"/>
  <c r="AG56" i="4"/>
  <c r="F81" i="4"/>
  <c r="G81" i="4"/>
  <c r="H81" i="4"/>
  <c r="I81" i="4"/>
  <c r="J81" i="4"/>
  <c r="K81" i="4"/>
  <c r="L81" i="4"/>
  <c r="M81" i="4"/>
  <c r="N81" i="4"/>
  <c r="O81" i="4"/>
  <c r="P81" i="4"/>
  <c r="Q81" i="4"/>
  <c r="R81" i="4"/>
  <c r="S81" i="4"/>
  <c r="T81" i="4"/>
  <c r="U81" i="4"/>
  <c r="V81" i="4"/>
  <c r="W81" i="4"/>
  <c r="X81" i="4"/>
  <c r="Y81" i="4"/>
  <c r="Z81" i="4"/>
  <c r="AA81" i="4"/>
  <c r="AB81" i="4"/>
  <c r="AC81" i="4"/>
  <c r="AD81" i="4"/>
  <c r="AE81" i="4"/>
  <c r="AF81" i="4"/>
  <c r="AG81" i="4"/>
  <c r="F82" i="4"/>
  <c r="G82" i="4"/>
  <c r="H82" i="4"/>
  <c r="I82" i="4"/>
  <c r="J82" i="4"/>
  <c r="K82" i="4"/>
  <c r="L82" i="4"/>
  <c r="M82" i="4"/>
  <c r="N82" i="4"/>
  <c r="O82" i="4"/>
  <c r="P82" i="4"/>
  <c r="Q82" i="4"/>
  <c r="R82" i="4"/>
  <c r="S82" i="4"/>
  <c r="T82" i="4"/>
  <c r="U82" i="4"/>
  <c r="V82" i="4"/>
  <c r="W82" i="4"/>
  <c r="X82" i="4"/>
  <c r="Y82" i="4"/>
  <c r="Z82" i="4"/>
  <c r="AA82" i="4"/>
  <c r="AB82" i="4"/>
  <c r="AC82" i="4"/>
  <c r="AD82" i="4"/>
  <c r="AE82" i="4"/>
  <c r="AF82" i="4"/>
  <c r="AG82" i="4"/>
  <c r="F74" i="4"/>
  <c r="G74" i="4"/>
  <c r="H74" i="4"/>
  <c r="I74" i="4"/>
  <c r="J74" i="4"/>
  <c r="K74" i="4"/>
  <c r="L74" i="4"/>
  <c r="M74" i="4"/>
  <c r="N74" i="4"/>
  <c r="O74" i="4"/>
  <c r="P74" i="4"/>
  <c r="Q74" i="4"/>
  <c r="R74" i="4"/>
  <c r="S74" i="4"/>
  <c r="T74" i="4"/>
  <c r="U74" i="4"/>
  <c r="V74" i="4"/>
  <c r="W74" i="4"/>
  <c r="X74" i="4"/>
  <c r="Y74" i="4"/>
  <c r="Z74" i="4"/>
  <c r="AA74" i="4"/>
  <c r="AB74" i="4"/>
  <c r="AC74" i="4"/>
  <c r="AD74" i="4"/>
  <c r="AE74" i="4"/>
  <c r="AF74" i="4"/>
  <c r="AG74" i="4"/>
  <c r="F84" i="4"/>
  <c r="G84" i="4"/>
  <c r="H84" i="4"/>
  <c r="I84" i="4"/>
  <c r="J84" i="4"/>
  <c r="K84" i="4"/>
  <c r="L84" i="4"/>
  <c r="M84" i="4"/>
  <c r="N84" i="4"/>
  <c r="O84" i="4"/>
  <c r="P84" i="4"/>
  <c r="Q84" i="4"/>
  <c r="R84" i="4"/>
  <c r="S84" i="4"/>
  <c r="T84" i="4"/>
  <c r="U84" i="4"/>
  <c r="V84" i="4"/>
  <c r="W84" i="4"/>
  <c r="X84" i="4"/>
  <c r="Y84" i="4"/>
  <c r="Z84" i="4"/>
  <c r="AA84" i="4"/>
  <c r="AB84" i="4"/>
  <c r="AC84" i="4"/>
  <c r="AD84" i="4"/>
  <c r="AE84" i="4"/>
  <c r="AF84" i="4"/>
  <c r="AG84" i="4"/>
  <c r="F83" i="4"/>
  <c r="G83" i="4"/>
  <c r="H83" i="4"/>
  <c r="I83" i="4"/>
  <c r="J83" i="4"/>
  <c r="K83" i="4"/>
  <c r="L83" i="4"/>
  <c r="M83" i="4"/>
  <c r="N83" i="4"/>
  <c r="O83" i="4"/>
  <c r="P83" i="4"/>
  <c r="Q83" i="4"/>
  <c r="R83" i="4"/>
  <c r="S83" i="4"/>
  <c r="T83" i="4"/>
  <c r="U83" i="4"/>
  <c r="V83" i="4"/>
  <c r="W83" i="4"/>
  <c r="X83" i="4"/>
  <c r="Y83" i="4"/>
  <c r="Z83" i="4"/>
  <c r="AA83" i="4"/>
  <c r="AB83" i="4"/>
  <c r="AC83" i="4"/>
  <c r="AD83" i="4"/>
  <c r="AE83" i="4"/>
  <c r="AF83" i="4"/>
  <c r="AG83" i="4"/>
  <c r="F79" i="4"/>
  <c r="G79" i="4"/>
  <c r="H79" i="4"/>
  <c r="I79" i="4"/>
  <c r="J79" i="4"/>
  <c r="K79" i="4"/>
  <c r="L79" i="4"/>
  <c r="M79" i="4"/>
  <c r="N79" i="4"/>
  <c r="O79" i="4"/>
  <c r="P79" i="4"/>
  <c r="Q79" i="4"/>
  <c r="R79" i="4"/>
  <c r="S79" i="4"/>
  <c r="T79" i="4"/>
  <c r="U79" i="4"/>
  <c r="V79" i="4"/>
  <c r="W79" i="4"/>
  <c r="X79" i="4"/>
  <c r="Y79" i="4"/>
  <c r="Z79" i="4"/>
  <c r="AA79" i="4"/>
  <c r="AB79" i="4"/>
  <c r="AC79" i="4"/>
  <c r="AD79" i="4"/>
  <c r="AE79" i="4"/>
  <c r="AF79" i="4"/>
  <c r="AG79" i="4"/>
  <c r="F68" i="4"/>
  <c r="G68" i="4"/>
  <c r="H68" i="4"/>
  <c r="I68" i="4"/>
  <c r="J68" i="4"/>
  <c r="K68" i="4"/>
  <c r="L68" i="4"/>
  <c r="M68" i="4"/>
  <c r="N68" i="4"/>
  <c r="O68" i="4"/>
  <c r="P68" i="4"/>
  <c r="Q68" i="4"/>
  <c r="R68" i="4"/>
  <c r="S68" i="4"/>
  <c r="T68" i="4"/>
  <c r="U68" i="4"/>
  <c r="V68" i="4"/>
  <c r="W68" i="4"/>
  <c r="X68" i="4"/>
  <c r="Y68" i="4"/>
  <c r="Z68" i="4"/>
  <c r="AA68" i="4"/>
  <c r="AB68" i="4"/>
  <c r="AC68" i="4"/>
  <c r="AD68" i="4"/>
  <c r="AE68" i="4"/>
  <c r="AF68" i="4"/>
  <c r="AG68" i="4"/>
  <c r="F67" i="4"/>
  <c r="G67" i="4"/>
  <c r="H67" i="4"/>
  <c r="I67" i="4"/>
  <c r="J67" i="4"/>
  <c r="K67" i="4"/>
  <c r="L67" i="4"/>
  <c r="M67" i="4"/>
  <c r="N67" i="4"/>
  <c r="O67" i="4"/>
  <c r="P67" i="4"/>
  <c r="Q67" i="4"/>
  <c r="R67" i="4"/>
  <c r="S67" i="4"/>
  <c r="T67" i="4"/>
  <c r="U67" i="4"/>
  <c r="V67" i="4"/>
  <c r="W67" i="4"/>
  <c r="X67" i="4"/>
  <c r="Y67" i="4"/>
  <c r="Z67" i="4"/>
  <c r="AA67" i="4"/>
  <c r="AB67" i="4"/>
  <c r="AC67" i="4"/>
  <c r="AD67" i="4"/>
  <c r="AE67" i="4"/>
  <c r="AF67" i="4"/>
  <c r="AG67" i="4"/>
  <c r="F77" i="4"/>
  <c r="G77" i="4"/>
  <c r="H77" i="4"/>
  <c r="I77" i="4"/>
  <c r="J77" i="4"/>
  <c r="K77" i="4"/>
  <c r="L77" i="4"/>
  <c r="M77" i="4"/>
  <c r="N77" i="4"/>
  <c r="O77" i="4"/>
  <c r="P77" i="4"/>
  <c r="Q77" i="4"/>
  <c r="R77" i="4"/>
  <c r="S77" i="4"/>
  <c r="T77" i="4"/>
  <c r="U77" i="4"/>
  <c r="V77" i="4"/>
  <c r="W77" i="4"/>
  <c r="X77" i="4"/>
  <c r="Y77" i="4"/>
  <c r="Z77" i="4"/>
  <c r="AA77" i="4"/>
  <c r="AB77" i="4"/>
  <c r="AC77" i="4"/>
  <c r="AD77" i="4"/>
  <c r="AE77" i="4"/>
  <c r="AF77" i="4"/>
  <c r="AG77" i="4"/>
  <c r="F86" i="4"/>
  <c r="G86" i="4"/>
  <c r="H86" i="4"/>
  <c r="I86" i="4"/>
  <c r="J86" i="4"/>
  <c r="K86" i="4"/>
  <c r="L86" i="4"/>
  <c r="M86" i="4"/>
  <c r="N86" i="4"/>
  <c r="O86" i="4"/>
  <c r="P86" i="4"/>
  <c r="Q86" i="4"/>
  <c r="R86" i="4"/>
  <c r="S86" i="4"/>
  <c r="T86" i="4"/>
  <c r="U86" i="4"/>
  <c r="V86" i="4"/>
  <c r="W86" i="4"/>
  <c r="X86" i="4"/>
  <c r="Y86" i="4"/>
  <c r="Z86" i="4"/>
  <c r="AA86" i="4"/>
  <c r="AB86" i="4"/>
  <c r="AC86" i="4"/>
  <c r="AD86" i="4"/>
  <c r="AE86" i="4"/>
  <c r="AF86" i="4"/>
  <c r="AG86" i="4"/>
  <c r="G75" i="4"/>
  <c r="H75" i="4"/>
  <c r="I75" i="4"/>
  <c r="J75" i="4"/>
  <c r="K75" i="4"/>
  <c r="L75" i="4"/>
  <c r="M75" i="4"/>
  <c r="N75" i="4"/>
  <c r="O75" i="4"/>
  <c r="P75" i="4"/>
  <c r="Q75" i="4"/>
  <c r="R75" i="4"/>
  <c r="S75" i="4"/>
  <c r="T75" i="4"/>
  <c r="U75" i="4"/>
  <c r="V75" i="4"/>
  <c r="W75" i="4"/>
  <c r="X75" i="4"/>
  <c r="Y75" i="4"/>
  <c r="Z75" i="4"/>
  <c r="AA75" i="4"/>
  <c r="AB75" i="4"/>
  <c r="AC75" i="4"/>
  <c r="AD75" i="4"/>
  <c r="AE75" i="4"/>
  <c r="AF75" i="4"/>
  <c r="AG75" i="4"/>
  <c r="F75" i="4"/>
  <c r="F49" i="4"/>
  <c r="G49" i="4"/>
  <c r="H49" i="4"/>
  <c r="I49" i="4"/>
  <c r="J49" i="4"/>
  <c r="K49" i="4"/>
  <c r="L49" i="4"/>
  <c r="M49" i="4"/>
  <c r="N49" i="4"/>
  <c r="O49" i="4"/>
  <c r="P49" i="4"/>
  <c r="Q49" i="4"/>
  <c r="R49" i="4"/>
  <c r="S49" i="4"/>
  <c r="T49" i="4"/>
  <c r="U49" i="4"/>
  <c r="V49" i="4"/>
  <c r="W49" i="4"/>
  <c r="X49" i="4"/>
  <c r="Y49" i="4"/>
  <c r="Z49" i="4"/>
  <c r="AA49" i="4"/>
  <c r="AB49" i="4"/>
  <c r="AC49" i="4"/>
  <c r="AD49" i="4"/>
  <c r="AE49" i="4"/>
  <c r="AF49" i="4"/>
  <c r="AG49" i="4"/>
  <c r="F47" i="4"/>
  <c r="G47" i="4"/>
  <c r="H47" i="4"/>
  <c r="I47" i="4"/>
  <c r="J47" i="4"/>
  <c r="K47" i="4"/>
  <c r="L47" i="4"/>
  <c r="M47" i="4"/>
  <c r="N47" i="4"/>
  <c r="O47" i="4"/>
  <c r="P47" i="4"/>
  <c r="Q47" i="4"/>
  <c r="R47" i="4"/>
  <c r="S47" i="4"/>
  <c r="T47" i="4"/>
  <c r="U47" i="4"/>
  <c r="V47" i="4"/>
  <c r="W47" i="4"/>
  <c r="X47" i="4"/>
  <c r="Y47" i="4"/>
  <c r="Z47" i="4"/>
  <c r="AA47" i="4"/>
  <c r="AB47" i="4"/>
  <c r="AC47" i="4"/>
  <c r="AD47" i="4"/>
  <c r="AE47" i="4"/>
  <c r="AF47" i="4"/>
  <c r="AG47" i="4"/>
  <c r="F50" i="4"/>
  <c r="G50" i="4"/>
  <c r="H50" i="4"/>
  <c r="I50" i="4"/>
  <c r="J50" i="4"/>
  <c r="K50" i="4"/>
  <c r="L50" i="4"/>
  <c r="M50" i="4"/>
  <c r="N50" i="4"/>
  <c r="O50" i="4"/>
  <c r="P50" i="4"/>
  <c r="Q50" i="4"/>
  <c r="R50" i="4"/>
  <c r="S50" i="4"/>
  <c r="T50" i="4"/>
  <c r="U50" i="4"/>
  <c r="V50" i="4"/>
  <c r="W50" i="4"/>
  <c r="X50" i="4"/>
  <c r="Y50" i="4"/>
  <c r="Z50" i="4"/>
  <c r="AA50" i="4"/>
  <c r="AB50" i="4"/>
  <c r="AC50" i="4"/>
  <c r="AD50" i="4"/>
  <c r="AE50" i="4"/>
  <c r="AF50" i="4"/>
  <c r="AG50" i="4"/>
  <c r="F51" i="4"/>
  <c r="G51" i="4"/>
  <c r="H51" i="4"/>
  <c r="I51" i="4"/>
  <c r="J51" i="4"/>
  <c r="K51" i="4"/>
  <c r="L51" i="4"/>
  <c r="M51" i="4"/>
  <c r="N51" i="4"/>
  <c r="O51" i="4"/>
  <c r="P51" i="4"/>
  <c r="Q51" i="4"/>
  <c r="R51" i="4"/>
  <c r="S51" i="4"/>
  <c r="T51" i="4"/>
  <c r="U51" i="4"/>
  <c r="V51" i="4"/>
  <c r="W51" i="4"/>
  <c r="X51" i="4"/>
  <c r="Y51" i="4"/>
  <c r="Z51" i="4"/>
  <c r="AA51" i="4"/>
  <c r="AB51" i="4"/>
  <c r="AC51" i="4"/>
  <c r="AD51" i="4"/>
  <c r="AE51" i="4"/>
  <c r="AF51" i="4"/>
  <c r="AG51" i="4"/>
  <c r="F52" i="4"/>
  <c r="G52" i="4"/>
  <c r="H52" i="4"/>
  <c r="I52" i="4"/>
  <c r="J52" i="4"/>
  <c r="K52" i="4"/>
  <c r="L52" i="4"/>
  <c r="M52" i="4"/>
  <c r="N52" i="4"/>
  <c r="O52" i="4"/>
  <c r="P52" i="4"/>
  <c r="Q52" i="4"/>
  <c r="R52" i="4"/>
  <c r="S52" i="4"/>
  <c r="T52" i="4"/>
  <c r="U52" i="4"/>
  <c r="V52" i="4"/>
  <c r="W52" i="4"/>
  <c r="X52" i="4"/>
  <c r="Y52" i="4"/>
  <c r="Z52" i="4"/>
  <c r="AA52" i="4"/>
  <c r="AB52" i="4"/>
  <c r="AC52" i="4"/>
  <c r="AD52" i="4"/>
  <c r="AE52" i="4"/>
  <c r="AF52" i="4"/>
  <c r="AG52" i="4"/>
  <c r="F53" i="4"/>
  <c r="G53" i="4"/>
  <c r="H53" i="4"/>
  <c r="I53" i="4"/>
  <c r="J53" i="4"/>
  <c r="K53" i="4"/>
  <c r="L53" i="4"/>
  <c r="M53" i="4"/>
  <c r="N53" i="4"/>
  <c r="O53" i="4"/>
  <c r="P53" i="4"/>
  <c r="Q53" i="4"/>
  <c r="R53" i="4"/>
  <c r="S53" i="4"/>
  <c r="T53" i="4"/>
  <c r="U53" i="4"/>
  <c r="V53" i="4"/>
  <c r="W53" i="4"/>
  <c r="X53" i="4"/>
  <c r="Y53" i="4"/>
  <c r="Z53" i="4"/>
  <c r="AA53" i="4"/>
  <c r="AB53" i="4"/>
  <c r="AC53" i="4"/>
  <c r="AD53" i="4"/>
  <c r="AE53" i="4"/>
  <c r="AF53" i="4"/>
  <c r="AG53" i="4"/>
  <c r="G48" i="4"/>
  <c r="H48" i="4"/>
  <c r="I48" i="4"/>
  <c r="J48" i="4"/>
  <c r="K48" i="4"/>
  <c r="L48" i="4"/>
  <c r="M48" i="4"/>
  <c r="N48" i="4"/>
  <c r="O48" i="4"/>
  <c r="P48" i="4"/>
  <c r="Q48" i="4"/>
  <c r="R48" i="4"/>
  <c r="S48" i="4"/>
  <c r="T48" i="4"/>
  <c r="U48" i="4"/>
  <c r="V48" i="4"/>
  <c r="W48" i="4"/>
  <c r="X48" i="4"/>
  <c r="Y48" i="4"/>
  <c r="Z48" i="4"/>
  <c r="AA48" i="4"/>
  <c r="AB48" i="4"/>
  <c r="AC48" i="4"/>
  <c r="AD48" i="4"/>
  <c r="AE48" i="4"/>
  <c r="AF48" i="4"/>
  <c r="AG48" i="4"/>
  <c r="F48" i="4"/>
  <c r="F35" i="4"/>
  <c r="G35" i="4"/>
  <c r="H35" i="4"/>
  <c r="I35" i="4"/>
  <c r="J35" i="4"/>
  <c r="K35" i="4"/>
  <c r="L35" i="4"/>
  <c r="M35" i="4"/>
  <c r="N35" i="4"/>
  <c r="O35" i="4"/>
  <c r="P35" i="4"/>
  <c r="Q35" i="4"/>
  <c r="R35" i="4"/>
  <c r="S35" i="4"/>
  <c r="T35" i="4"/>
  <c r="U35" i="4"/>
  <c r="V35" i="4"/>
  <c r="W35" i="4"/>
  <c r="X35" i="4"/>
  <c r="Y35" i="4"/>
  <c r="Z35" i="4"/>
  <c r="AA35" i="4"/>
  <c r="AB35" i="4"/>
  <c r="AC35" i="4"/>
  <c r="AD35" i="4"/>
  <c r="AE35" i="4"/>
  <c r="AF35" i="4"/>
  <c r="AG35" i="4"/>
  <c r="F38" i="4"/>
  <c r="G38" i="4"/>
  <c r="H38" i="4"/>
  <c r="I38" i="4"/>
  <c r="J38" i="4"/>
  <c r="K38" i="4"/>
  <c r="L38" i="4"/>
  <c r="M38" i="4"/>
  <c r="N38" i="4"/>
  <c r="O38" i="4"/>
  <c r="P38" i="4"/>
  <c r="Q38" i="4"/>
  <c r="R38" i="4"/>
  <c r="S38" i="4"/>
  <c r="T38" i="4"/>
  <c r="U38" i="4"/>
  <c r="V38" i="4"/>
  <c r="W38" i="4"/>
  <c r="X38" i="4"/>
  <c r="Y38" i="4"/>
  <c r="Z38" i="4"/>
  <c r="AA38" i="4"/>
  <c r="AB38" i="4"/>
  <c r="AC38" i="4"/>
  <c r="AD38" i="4"/>
  <c r="AE38" i="4"/>
  <c r="AF38" i="4"/>
  <c r="AG38" i="4"/>
  <c r="F36" i="4"/>
  <c r="G36" i="4"/>
  <c r="H36" i="4"/>
  <c r="I36" i="4"/>
  <c r="J36" i="4"/>
  <c r="K36" i="4"/>
  <c r="L36" i="4"/>
  <c r="M36" i="4"/>
  <c r="N36" i="4"/>
  <c r="O36" i="4"/>
  <c r="P36" i="4"/>
  <c r="Q36" i="4"/>
  <c r="R36" i="4"/>
  <c r="S36" i="4"/>
  <c r="T36" i="4"/>
  <c r="U36" i="4"/>
  <c r="V36" i="4"/>
  <c r="W36" i="4"/>
  <c r="X36" i="4"/>
  <c r="Y36" i="4"/>
  <c r="Z36" i="4"/>
  <c r="AA36" i="4"/>
  <c r="AB36" i="4"/>
  <c r="AC36" i="4"/>
  <c r="AD36" i="4"/>
  <c r="AE36" i="4"/>
  <c r="AF36" i="4"/>
  <c r="AG36" i="4"/>
  <c r="F42" i="4"/>
  <c r="G42" i="4"/>
  <c r="H42" i="4"/>
  <c r="I42" i="4"/>
  <c r="J42" i="4"/>
  <c r="K42" i="4"/>
  <c r="L42" i="4"/>
  <c r="M42" i="4"/>
  <c r="N42" i="4"/>
  <c r="O42" i="4"/>
  <c r="P42" i="4"/>
  <c r="Q42" i="4"/>
  <c r="R42" i="4"/>
  <c r="S42" i="4"/>
  <c r="T42" i="4"/>
  <c r="U42" i="4"/>
  <c r="V42" i="4"/>
  <c r="W42" i="4"/>
  <c r="X42" i="4"/>
  <c r="Y42" i="4"/>
  <c r="Z42" i="4"/>
  <c r="AA42" i="4"/>
  <c r="AB42" i="4"/>
  <c r="AC42" i="4"/>
  <c r="AD42" i="4"/>
  <c r="AE42" i="4"/>
  <c r="AF42" i="4"/>
  <c r="AG42" i="4"/>
  <c r="F34" i="4"/>
  <c r="G34" i="4"/>
  <c r="H34" i="4"/>
  <c r="I34" i="4"/>
  <c r="J34" i="4"/>
  <c r="K34" i="4"/>
  <c r="L34" i="4"/>
  <c r="M34" i="4"/>
  <c r="N34" i="4"/>
  <c r="O34" i="4"/>
  <c r="P34" i="4"/>
  <c r="Q34" i="4"/>
  <c r="R34" i="4"/>
  <c r="S34" i="4"/>
  <c r="T34" i="4"/>
  <c r="U34" i="4"/>
  <c r="V34" i="4"/>
  <c r="W34" i="4"/>
  <c r="X34" i="4"/>
  <c r="Y34" i="4"/>
  <c r="Z34" i="4"/>
  <c r="AA34" i="4"/>
  <c r="AB34" i="4"/>
  <c r="AC34" i="4"/>
  <c r="AD34" i="4"/>
  <c r="AE34" i="4"/>
  <c r="AF34" i="4"/>
  <c r="AG34" i="4"/>
  <c r="F40" i="4"/>
  <c r="G40" i="4"/>
  <c r="H40" i="4"/>
  <c r="I40" i="4"/>
  <c r="J40" i="4"/>
  <c r="K40" i="4"/>
  <c r="L40" i="4"/>
  <c r="M40" i="4"/>
  <c r="N40" i="4"/>
  <c r="O40" i="4"/>
  <c r="P40" i="4"/>
  <c r="Q40" i="4"/>
  <c r="R40" i="4"/>
  <c r="S40" i="4"/>
  <c r="T40" i="4"/>
  <c r="U40" i="4"/>
  <c r="V40" i="4"/>
  <c r="W40" i="4"/>
  <c r="X40" i="4"/>
  <c r="Y40" i="4"/>
  <c r="Z40" i="4"/>
  <c r="AA40" i="4"/>
  <c r="AB40" i="4"/>
  <c r="AC40" i="4"/>
  <c r="AD40" i="4"/>
  <c r="AE40" i="4"/>
  <c r="AF40" i="4"/>
  <c r="AG40" i="4"/>
  <c r="F41" i="4"/>
  <c r="G41" i="4"/>
  <c r="H41" i="4"/>
  <c r="I41" i="4"/>
  <c r="J41" i="4"/>
  <c r="K41" i="4"/>
  <c r="L41" i="4"/>
  <c r="M41" i="4"/>
  <c r="N41" i="4"/>
  <c r="O41" i="4"/>
  <c r="P41" i="4"/>
  <c r="Q41" i="4"/>
  <c r="R41" i="4"/>
  <c r="S41" i="4"/>
  <c r="T41" i="4"/>
  <c r="U41" i="4"/>
  <c r="V41" i="4"/>
  <c r="W41" i="4"/>
  <c r="X41" i="4"/>
  <c r="Y41" i="4"/>
  <c r="Z41" i="4"/>
  <c r="AA41" i="4"/>
  <c r="AB41" i="4"/>
  <c r="AC41" i="4"/>
  <c r="AD41" i="4"/>
  <c r="AE41" i="4"/>
  <c r="AF41" i="4"/>
  <c r="AG41" i="4"/>
  <c r="F43" i="4"/>
  <c r="G43" i="4"/>
  <c r="H43" i="4"/>
  <c r="I43" i="4"/>
  <c r="J43" i="4"/>
  <c r="K43" i="4"/>
  <c r="L43" i="4"/>
  <c r="M43" i="4"/>
  <c r="N43" i="4"/>
  <c r="O43" i="4"/>
  <c r="P43" i="4"/>
  <c r="Q43" i="4"/>
  <c r="R43" i="4"/>
  <c r="S43" i="4"/>
  <c r="T43" i="4"/>
  <c r="U43" i="4"/>
  <c r="V43" i="4"/>
  <c r="W43" i="4"/>
  <c r="X43" i="4"/>
  <c r="Y43" i="4"/>
  <c r="Z43" i="4"/>
  <c r="AA43" i="4"/>
  <c r="AB43" i="4"/>
  <c r="AC43" i="4"/>
  <c r="AD43" i="4"/>
  <c r="AE43" i="4"/>
  <c r="AF43" i="4"/>
  <c r="AG43" i="4"/>
  <c r="F44" i="4"/>
  <c r="G44" i="4"/>
  <c r="H44" i="4"/>
  <c r="I44" i="4"/>
  <c r="J44" i="4"/>
  <c r="K44" i="4"/>
  <c r="L44" i="4"/>
  <c r="M44" i="4"/>
  <c r="N44" i="4"/>
  <c r="O44" i="4"/>
  <c r="P44" i="4"/>
  <c r="Q44" i="4"/>
  <c r="R44" i="4"/>
  <c r="S44" i="4"/>
  <c r="T44" i="4"/>
  <c r="U44" i="4"/>
  <c r="V44" i="4"/>
  <c r="W44" i="4"/>
  <c r="X44" i="4"/>
  <c r="Y44" i="4"/>
  <c r="Z44" i="4"/>
  <c r="AA44" i="4"/>
  <c r="AB44" i="4"/>
  <c r="AC44" i="4"/>
  <c r="AD44" i="4"/>
  <c r="AE44" i="4"/>
  <c r="AF44" i="4"/>
  <c r="AG44" i="4"/>
  <c r="G37" i="4"/>
  <c r="H37" i="4"/>
  <c r="I37" i="4"/>
  <c r="J37" i="4"/>
  <c r="K37" i="4"/>
  <c r="L37" i="4"/>
  <c r="M37" i="4"/>
  <c r="N37" i="4"/>
  <c r="O37" i="4"/>
  <c r="P37" i="4"/>
  <c r="Q37" i="4"/>
  <c r="R37" i="4"/>
  <c r="S37" i="4"/>
  <c r="T37" i="4"/>
  <c r="U37" i="4"/>
  <c r="V37" i="4"/>
  <c r="W37" i="4"/>
  <c r="X37" i="4"/>
  <c r="Y37" i="4"/>
  <c r="Z37" i="4"/>
  <c r="AA37" i="4"/>
  <c r="AB37" i="4"/>
  <c r="AC37" i="4"/>
  <c r="AD37" i="4"/>
  <c r="AE37" i="4"/>
  <c r="AF37" i="4"/>
  <c r="AG37" i="4"/>
  <c r="F37" i="4"/>
  <c r="F23" i="4"/>
  <c r="G23" i="4"/>
  <c r="H23" i="4"/>
  <c r="I23" i="4"/>
  <c r="J23" i="4"/>
  <c r="K23" i="4"/>
  <c r="L23" i="4"/>
  <c r="M23" i="4"/>
  <c r="N23" i="4"/>
  <c r="O23" i="4"/>
  <c r="P23" i="4"/>
  <c r="Q23" i="4"/>
  <c r="R23" i="4"/>
  <c r="S23" i="4"/>
  <c r="T23" i="4"/>
  <c r="U23" i="4"/>
  <c r="V23" i="4"/>
  <c r="W23" i="4"/>
  <c r="X23" i="4"/>
  <c r="Y23" i="4"/>
  <c r="Z23" i="4"/>
  <c r="AA23" i="4"/>
  <c r="AB23" i="4"/>
  <c r="AC23" i="4"/>
  <c r="AD23" i="4"/>
  <c r="AE23" i="4"/>
  <c r="AF23" i="4"/>
  <c r="AG23" i="4"/>
  <c r="F27" i="4"/>
  <c r="G27" i="4"/>
  <c r="H27" i="4"/>
  <c r="I27" i="4"/>
  <c r="J27" i="4"/>
  <c r="K27" i="4"/>
  <c r="L27" i="4"/>
  <c r="M27" i="4"/>
  <c r="N27" i="4"/>
  <c r="O27" i="4"/>
  <c r="P27" i="4"/>
  <c r="Q27" i="4"/>
  <c r="R27" i="4"/>
  <c r="S27" i="4"/>
  <c r="T27" i="4"/>
  <c r="U27" i="4"/>
  <c r="V27" i="4"/>
  <c r="W27" i="4"/>
  <c r="X27" i="4"/>
  <c r="Y27" i="4"/>
  <c r="Z27" i="4"/>
  <c r="AA27" i="4"/>
  <c r="AB27" i="4"/>
  <c r="AC27" i="4"/>
  <c r="AD27" i="4"/>
  <c r="AE27" i="4"/>
  <c r="AF27" i="4"/>
  <c r="AG27" i="4"/>
  <c r="F24" i="4"/>
  <c r="G24" i="4"/>
  <c r="H24" i="4"/>
  <c r="I24" i="4"/>
  <c r="J24" i="4"/>
  <c r="K24" i="4"/>
  <c r="L24" i="4"/>
  <c r="M24" i="4"/>
  <c r="N24" i="4"/>
  <c r="O24" i="4"/>
  <c r="P24" i="4"/>
  <c r="Q24" i="4"/>
  <c r="R24" i="4"/>
  <c r="S24" i="4"/>
  <c r="T24" i="4"/>
  <c r="U24" i="4"/>
  <c r="V24" i="4"/>
  <c r="W24" i="4"/>
  <c r="X24" i="4"/>
  <c r="Y24" i="4"/>
  <c r="Z24" i="4"/>
  <c r="AA24" i="4"/>
  <c r="AB24" i="4"/>
  <c r="AC24" i="4"/>
  <c r="AD24" i="4"/>
  <c r="AE24" i="4"/>
  <c r="AF24" i="4"/>
  <c r="AG24" i="4"/>
  <c r="F22" i="4"/>
  <c r="G22" i="4"/>
  <c r="H22" i="4"/>
  <c r="I22" i="4"/>
  <c r="J22" i="4"/>
  <c r="K22" i="4"/>
  <c r="L22" i="4"/>
  <c r="M22" i="4"/>
  <c r="N22" i="4"/>
  <c r="O22" i="4"/>
  <c r="P22" i="4"/>
  <c r="Q22" i="4"/>
  <c r="R22" i="4"/>
  <c r="S22" i="4"/>
  <c r="T22" i="4"/>
  <c r="U22" i="4"/>
  <c r="V22" i="4"/>
  <c r="W22" i="4"/>
  <c r="X22" i="4"/>
  <c r="Y22" i="4"/>
  <c r="Z22" i="4"/>
  <c r="AA22" i="4"/>
  <c r="AB22" i="4"/>
  <c r="AC22" i="4"/>
  <c r="AD22" i="4"/>
  <c r="AE22" i="4"/>
  <c r="AF22" i="4"/>
  <c r="AG22" i="4"/>
  <c r="F26" i="4"/>
  <c r="G26" i="4"/>
  <c r="H26" i="4"/>
  <c r="I26" i="4"/>
  <c r="J26" i="4"/>
  <c r="K26" i="4"/>
  <c r="L26" i="4"/>
  <c r="M26" i="4"/>
  <c r="N26" i="4"/>
  <c r="O26" i="4"/>
  <c r="P26" i="4"/>
  <c r="Q26" i="4"/>
  <c r="R26" i="4"/>
  <c r="S26" i="4"/>
  <c r="T26" i="4"/>
  <c r="U26" i="4"/>
  <c r="V26" i="4"/>
  <c r="W26" i="4"/>
  <c r="X26" i="4"/>
  <c r="Y26" i="4"/>
  <c r="Z26" i="4"/>
  <c r="AA26" i="4"/>
  <c r="AB26" i="4"/>
  <c r="AC26" i="4"/>
  <c r="AD26" i="4"/>
  <c r="AE26" i="4"/>
  <c r="AF26" i="4"/>
  <c r="AG26" i="4"/>
  <c r="F21" i="4"/>
  <c r="G21" i="4"/>
  <c r="H21" i="4"/>
  <c r="I21" i="4"/>
  <c r="J21" i="4"/>
  <c r="K21" i="4"/>
  <c r="L21" i="4"/>
  <c r="M21" i="4"/>
  <c r="N21" i="4"/>
  <c r="O21" i="4"/>
  <c r="P21" i="4"/>
  <c r="Q21" i="4"/>
  <c r="R21" i="4"/>
  <c r="S21" i="4"/>
  <c r="T21" i="4"/>
  <c r="U21" i="4"/>
  <c r="V21" i="4"/>
  <c r="W21" i="4"/>
  <c r="X21" i="4"/>
  <c r="Y21" i="4"/>
  <c r="Z21" i="4"/>
  <c r="AA21" i="4"/>
  <c r="AB21" i="4"/>
  <c r="AC21" i="4"/>
  <c r="AD21" i="4"/>
  <c r="AE21" i="4"/>
  <c r="AF21" i="4"/>
  <c r="AG21" i="4"/>
  <c r="F28" i="4"/>
  <c r="G28" i="4"/>
  <c r="H28" i="4"/>
  <c r="I28" i="4"/>
  <c r="J28" i="4"/>
  <c r="K28" i="4"/>
  <c r="L28" i="4"/>
  <c r="M28" i="4"/>
  <c r="N28" i="4"/>
  <c r="O28" i="4"/>
  <c r="P28" i="4"/>
  <c r="Q28" i="4"/>
  <c r="R28" i="4"/>
  <c r="S28" i="4"/>
  <c r="T28" i="4"/>
  <c r="U28" i="4"/>
  <c r="V28" i="4"/>
  <c r="W28" i="4"/>
  <c r="X28" i="4"/>
  <c r="Y28" i="4"/>
  <c r="Z28" i="4"/>
  <c r="AA28" i="4"/>
  <c r="AB28" i="4"/>
  <c r="AC28" i="4"/>
  <c r="AD28" i="4"/>
  <c r="AE28" i="4"/>
  <c r="AF28" i="4"/>
  <c r="AG28" i="4"/>
  <c r="F29" i="4"/>
  <c r="G29" i="4"/>
  <c r="H29" i="4"/>
  <c r="I29" i="4"/>
  <c r="J29" i="4"/>
  <c r="K29" i="4"/>
  <c r="L29" i="4"/>
  <c r="M29" i="4"/>
  <c r="N29" i="4"/>
  <c r="O29" i="4"/>
  <c r="P29" i="4"/>
  <c r="Q29" i="4"/>
  <c r="R29" i="4"/>
  <c r="S29" i="4"/>
  <c r="T29" i="4"/>
  <c r="U29" i="4"/>
  <c r="V29" i="4"/>
  <c r="W29" i="4"/>
  <c r="X29" i="4"/>
  <c r="Y29" i="4"/>
  <c r="Z29" i="4"/>
  <c r="AA29" i="4"/>
  <c r="AB29" i="4"/>
  <c r="AC29" i="4"/>
  <c r="AD29" i="4"/>
  <c r="AE29" i="4"/>
  <c r="AF29" i="4"/>
  <c r="AG29" i="4"/>
  <c r="F30" i="4"/>
  <c r="G30" i="4"/>
  <c r="H30" i="4"/>
  <c r="I30" i="4"/>
  <c r="J30" i="4"/>
  <c r="K30" i="4"/>
  <c r="L30" i="4"/>
  <c r="M30" i="4"/>
  <c r="N30" i="4"/>
  <c r="O30" i="4"/>
  <c r="P30" i="4"/>
  <c r="Q30" i="4"/>
  <c r="R30" i="4"/>
  <c r="S30" i="4"/>
  <c r="T30" i="4"/>
  <c r="U30" i="4"/>
  <c r="V30" i="4"/>
  <c r="W30" i="4"/>
  <c r="X30" i="4"/>
  <c r="Y30" i="4"/>
  <c r="Z30" i="4"/>
  <c r="AA30" i="4"/>
  <c r="AB30" i="4"/>
  <c r="AC30" i="4"/>
  <c r="AD30" i="4"/>
  <c r="AE30" i="4"/>
  <c r="AF30" i="4"/>
  <c r="AG30" i="4"/>
  <c r="F31" i="4"/>
  <c r="G31" i="4"/>
  <c r="H31" i="4"/>
  <c r="I31" i="4"/>
  <c r="J31" i="4"/>
  <c r="K31" i="4"/>
  <c r="L31" i="4"/>
  <c r="M31" i="4"/>
  <c r="N31" i="4"/>
  <c r="O31" i="4"/>
  <c r="P31" i="4"/>
  <c r="Q31" i="4"/>
  <c r="R31" i="4"/>
  <c r="S31" i="4"/>
  <c r="T31" i="4"/>
  <c r="U31" i="4"/>
  <c r="V31" i="4"/>
  <c r="W31" i="4"/>
  <c r="X31" i="4"/>
  <c r="Y31" i="4"/>
  <c r="Z31" i="4"/>
  <c r="AA31" i="4"/>
  <c r="AB31" i="4"/>
  <c r="AC31" i="4"/>
  <c r="AD31" i="4"/>
  <c r="AE31" i="4"/>
  <c r="AF31" i="4"/>
  <c r="AG31" i="4"/>
  <c r="G25" i="4"/>
  <c r="H25" i="4"/>
  <c r="I25" i="4"/>
  <c r="J25" i="4"/>
  <c r="K25" i="4"/>
  <c r="L25" i="4"/>
  <c r="M25" i="4"/>
  <c r="N25" i="4"/>
  <c r="O25" i="4"/>
  <c r="P25" i="4"/>
  <c r="Q25" i="4"/>
  <c r="R25" i="4"/>
  <c r="S25" i="4"/>
  <c r="T25" i="4"/>
  <c r="U25" i="4"/>
  <c r="V25" i="4"/>
  <c r="W25" i="4"/>
  <c r="X25" i="4"/>
  <c r="Y25" i="4"/>
  <c r="Z25" i="4"/>
  <c r="AA25" i="4"/>
  <c r="AB25" i="4"/>
  <c r="AC25" i="4"/>
  <c r="AD25" i="4"/>
  <c r="AE25" i="4"/>
  <c r="AF25" i="4"/>
  <c r="AG25" i="4"/>
  <c r="F25" i="4"/>
  <c r="F14" i="4"/>
  <c r="F15" i="4"/>
  <c r="G15" i="4"/>
  <c r="H15" i="4"/>
  <c r="I15" i="4"/>
  <c r="J15" i="4"/>
  <c r="K15" i="4"/>
  <c r="L15" i="4"/>
  <c r="M15" i="4"/>
  <c r="N15" i="4"/>
  <c r="O15" i="4"/>
  <c r="P15" i="4"/>
  <c r="Q15" i="4"/>
  <c r="R15" i="4"/>
  <c r="S15" i="4"/>
  <c r="T15" i="4"/>
  <c r="U15" i="4"/>
  <c r="V15" i="4"/>
  <c r="W15" i="4"/>
  <c r="X15" i="4"/>
  <c r="Y15" i="4"/>
  <c r="Z15" i="4"/>
  <c r="AA15" i="4"/>
  <c r="AB15" i="4"/>
  <c r="AC15" i="4"/>
  <c r="AD15" i="4"/>
  <c r="AE15" i="4"/>
  <c r="AF15" i="4"/>
  <c r="AG15" i="4"/>
  <c r="F12" i="4"/>
  <c r="G12" i="4"/>
  <c r="H12" i="4"/>
  <c r="I12" i="4"/>
  <c r="J12" i="4"/>
  <c r="K12" i="4"/>
  <c r="L12" i="4"/>
  <c r="M12" i="4"/>
  <c r="N12" i="4"/>
  <c r="O12" i="4"/>
  <c r="P12" i="4"/>
  <c r="Q12" i="4"/>
  <c r="R12" i="4"/>
  <c r="S12" i="4"/>
  <c r="T12" i="4"/>
  <c r="U12" i="4"/>
  <c r="V12" i="4"/>
  <c r="W12" i="4"/>
  <c r="X12" i="4"/>
  <c r="Y12" i="4"/>
  <c r="Z12" i="4"/>
  <c r="AA12" i="4"/>
  <c r="AB12" i="4"/>
  <c r="AC12" i="4"/>
  <c r="AD12" i="4"/>
  <c r="AE12" i="4"/>
  <c r="AF12" i="4"/>
  <c r="AG12" i="4"/>
  <c r="F16" i="4"/>
  <c r="G16" i="4"/>
  <c r="H16" i="4"/>
  <c r="I16" i="4"/>
  <c r="J16" i="4"/>
  <c r="K16" i="4"/>
  <c r="L16" i="4"/>
  <c r="M16" i="4"/>
  <c r="N16" i="4"/>
  <c r="O16" i="4"/>
  <c r="P16" i="4"/>
  <c r="Q16" i="4"/>
  <c r="R16" i="4"/>
  <c r="S16" i="4"/>
  <c r="T16" i="4"/>
  <c r="U16" i="4"/>
  <c r="V16" i="4"/>
  <c r="W16" i="4"/>
  <c r="X16" i="4"/>
  <c r="Y16" i="4"/>
  <c r="Z16" i="4"/>
  <c r="AA16" i="4"/>
  <c r="AB16" i="4"/>
  <c r="AC16" i="4"/>
  <c r="AD16" i="4"/>
  <c r="AE16" i="4"/>
  <c r="AF16" i="4"/>
  <c r="AG16" i="4"/>
  <c r="F13" i="4"/>
  <c r="G13" i="4"/>
  <c r="H13" i="4"/>
  <c r="I13" i="4"/>
  <c r="J13" i="4"/>
  <c r="K13" i="4"/>
  <c r="L13" i="4"/>
  <c r="M13" i="4"/>
  <c r="N13" i="4"/>
  <c r="O13" i="4"/>
  <c r="P13" i="4"/>
  <c r="Q13" i="4"/>
  <c r="R13" i="4"/>
  <c r="S13" i="4"/>
  <c r="T13" i="4"/>
  <c r="U13" i="4"/>
  <c r="V13" i="4"/>
  <c r="W13" i="4"/>
  <c r="X13" i="4"/>
  <c r="Y13" i="4"/>
  <c r="Z13" i="4"/>
  <c r="AA13" i="4"/>
  <c r="AB13" i="4"/>
  <c r="AC13" i="4"/>
  <c r="AD13" i="4"/>
  <c r="AE13" i="4"/>
  <c r="AF13" i="4"/>
  <c r="AG13" i="4"/>
  <c r="F17" i="4"/>
  <c r="G17" i="4"/>
  <c r="H17" i="4"/>
  <c r="I17" i="4"/>
  <c r="J17" i="4"/>
  <c r="K17" i="4"/>
  <c r="L17" i="4"/>
  <c r="M17" i="4"/>
  <c r="N17" i="4"/>
  <c r="O17" i="4"/>
  <c r="P17" i="4"/>
  <c r="Q17" i="4"/>
  <c r="R17" i="4"/>
  <c r="S17" i="4"/>
  <c r="T17" i="4"/>
  <c r="U17" i="4"/>
  <c r="V17" i="4"/>
  <c r="W17" i="4"/>
  <c r="X17" i="4"/>
  <c r="Y17" i="4"/>
  <c r="Z17" i="4"/>
  <c r="AA17" i="4"/>
  <c r="AB17" i="4"/>
  <c r="AC17" i="4"/>
  <c r="AD17" i="4"/>
  <c r="AE17" i="4"/>
  <c r="AF17" i="4"/>
  <c r="AG17" i="4"/>
  <c r="F11" i="4"/>
  <c r="G11" i="4"/>
  <c r="H11" i="4"/>
  <c r="I11" i="4"/>
  <c r="J11" i="4"/>
  <c r="K11" i="4"/>
  <c r="L11" i="4"/>
  <c r="M11" i="4"/>
  <c r="N11" i="4"/>
  <c r="O11" i="4"/>
  <c r="P11" i="4"/>
  <c r="Q11" i="4"/>
  <c r="R11" i="4"/>
  <c r="S11" i="4"/>
  <c r="T11" i="4"/>
  <c r="U11" i="4"/>
  <c r="V11" i="4"/>
  <c r="W11" i="4"/>
  <c r="X11" i="4"/>
  <c r="Y11" i="4"/>
  <c r="Z11" i="4"/>
  <c r="AA11" i="4"/>
  <c r="AB11" i="4"/>
  <c r="AC11" i="4"/>
  <c r="AD11" i="4"/>
  <c r="AE11" i="4"/>
  <c r="AF11" i="4"/>
  <c r="AG11" i="4"/>
  <c r="F18" i="4"/>
  <c r="G18" i="4"/>
  <c r="H18" i="4"/>
  <c r="I18" i="4"/>
  <c r="J18" i="4"/>
  <c r="K18" i="4"/>
  <c r="L18" i="4"/>
  <c r="M18" i="4"/>
  <c r="N18" i="4"/>
  <c r="O18" i="4"/>
  <c r="P18" i="4"/>
  <c r="Q18" i="4"/>
  <c r="R18" i="4"/>
  <c r="S18" i="4"/>
  <c r="T18" i="4"/>
  <c r="U18" i="4"/>
  <c r="V18" i="4"/>
  <c r="W18" i="4"/>
  <c r="X18" i="4"/>
  <c r="Y18" i="4"/>
  <c r="Z18" i="4"/>
  <c r="AA18" i="4"/>
  <c r="AB18" i="4"/>
  <c r="AC18" i="4"/>
  <c r="AD18" i="4"/>
  <c r="AE18" i="4"/>
  <c r="AF18" i="4"/>
  <c r="AG18" i="4"/>
  <c r="H14" i="4"/>
  <c r="G14" i="4"/>
  <c r="I14" i="4"/>
  <c r="J14" i="4"/>
  <c r="K14" i="4"/>
  <c r="L14" i="4"/>
  <c r="M14" i="4"/>
  <c r="N14" i="4"/>
  <c r="O14" i="4"/>
  <c r="P14" i="4"/>
  <c r="Q14" i="4"/>
  <c r="R14" i="4"/>
  <c r="S14" i="4"/>
  <c r="T14" i="4"/>
  <c r="U14" i="4"/>
  <c r="V14" i="4"/>
  <c r="W14" i="4"/>
  <c r="X14" i="4"/>
  <c r="Y14" i="4"/>
  <c r="Z14" i="4"/>
  <c r="AA14" i="4"/>
  <c r="AB14" i="4"/>
  <c r="AC14" i="4"/>
  <c r="AD14" i="4"/>
  <c r="AE14" i="4"/>
  <c r="AF14" i="4"/>
  <c r="AG14" i="4"/>
  <c r="F5" i="4"/>
  <c r="F4" i="4"/>
  <c r="G4" i="4"/>
  <c r="H4" i="4"/>
  <c r="I4" i="4"/>
  <c r="J4" i="4"/>
  <c r="K4" i="4"/>
  <c r="L4" i="4"/>
  <c r="M4" i="4"/>
  <c r="N4" i="4"/>
  <c r="O4" i="4"/>
  <c r="P4" i="4"/>
  <c r="Q4" i="4"/>
  <c r="R4" i="4"/>
  <c r="S4" i="4"/>
  <c r="T4" i="4"/>
  <c r="U4" i="4"/>
  <c r="V4" i="4"/>
  <c r="W4" i="4"/>
  <c r="X4" i="4"/>
  <c r="Y4" i="4"/>
  <c r="Z4" i="4"/>
  <c r="AA4" i="4"/>
  <c r="AB4" i="4"/>
  <c r="AC4" i="4"/>
  <c r="AD4" i="4"/>
  <c r="AE4" i="4"/>
  <c r="AF4" i="4"/>
  <c r="AG4" i="4"/>
  <c r="F6" i="4"/>
  <c r="G6" i="4"/>
  <c r="H6" i="4"/>
  <c r="I6" i="4"/>
  <c r="J6" i="4"/>
  <c r="K6" i="4"/>
  <c r="L6" i="4"/>
  <c r="M6" i="4"/>
  <c r="N6" i="4"/>
  <c r="O6" i="4"/>
  <c r="P6" i="4"/>
  <c r="Q6" i="4"/>
  <c r="R6" i="4"/>
  <c r="S6" i="4"/>
  <c r="T6" i="4"/>
  <c r="U6" i="4"/>
  <c r="V6" i="4"/>
  <c r="W6" i="4"/>
  <c r="X6" i="4"/>
  <c r="Y6" i="4"/>
  <c r="Z6" i="4"/>
  <c r="AA6" i="4"/>
  <c r="AB6" i="4"/>
  <c r="AC6" i="4"/>
  <c r="AD6" i="4"/>
  <c r="AE6" i="4"/>
  <c r="AF6" i="4"/>
  <c r="AG6" i="4"/>
  <c r="F7" i="4"/>
  <c r="G7" i="4"/>
  <c r="H7" i="4"/>
  <c r="I7" i="4"/>
  <c r="J7" i="4"/>
  <c r="K7" i="4"/>
  <c r="L7" i="4"/>
  <c r="M7" i="4"/>
  <c r="N7" i="4"/>
  <c r="O7" i="4"/>
  <c r="P7" i="4"/>
  <c r="Q7" i="4"/>
  <c r="R7" i="4"/>
  <c r="S7" i="4"/>
  <c r="T7" i="4"/>
  <c r="U7" i="4"/>
  <c r="V7" i="4"/>
  <c r="W7" i="4"/>
  <c r="X7" i="4"/>
  <c r="Y7" i="4"/>
  <c r="Z7" i="4"/>
  <c r="AA7" i="4"/>
  <c r="AB7" i="4"/>
  <c r="AC7" i="4"/>
  <c r="AD7" i="4"/>
  <c r="AE7" i="4"/>
  <c r="AF7" i="4"/>
  <c r="AG7" i="4"/>
  <c r="F8" i="4"/>
  <c r="G8" i="4"/>
  <c r="H8" i="4"/>
  <c r="I8" i="4"/>
  <c r="J8" i="4"/>
  <c r="K8" i="4"/>
  <c r="L8" i="4"/>
  <c r="M8" i="4"/>
  <c r="N8" i="4"/>
  <c r="O8" i="4"/>
  <c r="P8" i="4"/>
  <c r="Q8" i="4"/>
  <c r="R8" i="4"/>
  <c r="S8" i="4"/>
  <c r="T8" i="4"/>
  <c r="U8" i="4"/>
  <c r="V8" i="4"/>
  <c r="W8" i="4"/>
  <c r="X8" i="4"/>
  <c r="Y8" i="4"/>
  <c r="Z8" i="4"/>
  <c r="AA8" i="4"/>
  <c r="AB8" i="4"/>
  <c r="AC8" i="4"/>
  <c r="AD8" i="4"/>
  <c r="AE8" i="4"/>
  <c r="AF8" i="4"/>
  <c r="AG8" i="4"/>
  <c r="H5" i="4"/>
  <c r="G5" i="4"/>
  <c r="I5" i="4"/>
  <c r="J5" i="4"/>
  <c r="K5" i="4"/>
  <c r="L5" i="4"/>
  <c r="M5" i="4"/>
  <c r="N5" i="4"/>
  <c r="O5" i="4"/>
  <c r="P5" i="4"/>
  <c r="Q5" i="4"/>
  <c r="R5" i="4"/>
  <c r="S5" i="4"/>
  <c r="T5" i="4"/>
  <c r="U5" i="4"/>
  <c r="V5" i="4"/>
  <c r="W5" i="4"/>
  <c r="X5" i="4"/>
  <c r="Y5" i="4"/>
  <c r="Z5" i="4"/>
  <c r="AA5" i="4"/>
  <c r="AB5" i="4"/>
  <c r="AC5" i="4"/>
  <c r="AD5" i="4"/>
  <c r="AE5" i="4"/>
  <c r="AF5" i="4"/>
  <c r="AG5" i="4"/>
  <c r="P6" i="6" l="1"/>
  <c r="R7" i="6"/>
  <c r="AH4" i="3" a="1"/>
  <c r="AH4" i="3" s="1"/>
  <c r="AF8" i="5"/>
  <c r="C8" i="5"/>
  <c r="AF13" i="5"/>
  <c r="C13" i="5"/>
  <c r="AF11" i="5"/>
  <c r="C11" i="5"/>
  <c r="AF12" i="5"/>
  <c r="C12" i="5"/>
  <c r="AF7" i="5"/>
  <c r="C7" i="5"/>
  <c r="AF10" i="5"/>
  <c r="C10" i="5"/>
  <c r="AF9" i="5"/>
  <c r="C9" i="5"/>
  <c r="AF14" i="5"/>
  <c r="C14" i="5"/>
  <c r="DB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futureMetadata>
  <cellMetadata count="1">
    <bk>
      <rc t="1" v="0"/>
    </bk>
  </cellMetadata>
  <valueMetadata count="2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valueMetadata>
</metadata>
</file>

<file path=xl/sharedStrings.xml><?xml version="1.0" encoding="utf-8"?>
<sst xmlns="http://schemas.openxmlformats.org/spreadsheetml/2006/main" count="3977" uniqueCount="1449">
  <si>
    <t>REQUISITOS NORMA ISO 9001/2015</t>
  </si>
  <si>
    <t>ENTRADAS</t>
  </si>
  <si>
    <t>PROCESO</t>
  </si>
  <si>
    <t>SALIDAS</t>
  </si>
  <si>
    <t>Medición_Análisis_y_Mejora</t>
  </si>
  <si>
    <t>ÁREA:</t>
  </si>
  <si>
    <t>PROPÓSITO DEL PROCESO:</t>
  </si>
  <si>
    <t>Contratos y Servicios</t>
  </si>
  <si>
    <t>DOCUMENTOS QUE INTERACTUAN CON EL ÁREA(ACTUAR):</t>
  </si>
  <si>
    <t>VERIFICAR:</t>
  </si>
  <si>
    <t>OOMAPASC</t>
  </si>
  <si>
    <t>Clave:</t>
  </si>
  <si>
    <t>PROCESOS</t>
  </si>
  <si>
    <t>LISTA BUSQUEDA</t>
  </si>
  <si>
    <t>TOTAL REQUISITOS</t>
  </si>
  <si>
    <t>PROPÓSITO DE LOS PROCESOS</t>
  </si>
  <si>
    <t>Responsabilidad_de_la_Dirección</t>
  </si>
  <si>
    <t>La alta dirección del OOMAPAS de Cajeme proporciona evidencia de su compromiso con el desarrollo e implementación del Sistema de Gestión de la Calidad, así como con la mejora continua de su eficacia. Comunica a la organización la importancia de satisfacer tanto los requisitos de las partes interesadas como los legales y reglamentarios, establece la política de la calidad, asegura que se establecen los objetivos de la calidad, lleva a cabo Revisiones por la Dirección y asegura la disponibilidad de los recursos.</t>
  </si>
  <si>
    <t>Gestión_de_Recursos</t>
  </si>
  <si>
    <t>En este proceso se Gestiona tanto los recursos materiales, recursos financieros, recurso humano y recursos federales; necesarios para la producción de agua potable, saneamiento y alcantarillado y los servicios comerciales.</t>
  </si>
  <si>
    <t>Mantenimiento_y_Calibración</t>
  </si>
  <si>
    <t>El OOMAPAS de Cajeme establece procesos para asegurarse de que el seguimiento y medición pueden realizarse de una manera coherente con los requisitos de seguimiento y medición. Cuando es necesario asegurarse de la validez de los resultados, el equipo de medición se calibra o verifica, o ambos, a intervalos especificados o antes de su utilización, comparado con patrones de medición trazables a patrones de mediciones nacionales o internacionales; cuando no existen tales patrones se registran la base utilizada para la calibración y verificación. En este proceso se llevan a cabo programas de mantenimientos preventivos para los equipos y la infraestructura del organismo.</t>
  </si>
  <si>
    <t>Comercialización</t>
  </si>
  <si>
    <t>El OOMAPAS de Cajeme lleva a cabo actividades de comercialización con sus clientes, donde determina las actividades para el servicio que se ofrece y mide la eficiencia de sus resultados. En este proceso es donde se define las actividades para la recaudación y sus estrategias de cobranza tanto en zona urbana como suburbana.</t>
  </si>
  <si>
    <t>Producción</t>
  </si>
  <si>
    <t>El OOMAPAS de Cajeme planifica y lleva a cabo la producción y la prestación del servicio bajo condiciones controladas. Las condiciones controladas incluyen cuando sea aplicable la disponibilidad de información que describe las características del producto, la disponibilidad de instrucciones de trabajo cuando es necesario, el uso del equipo apropiado y la implementación de actividades de liberación, entrega y posteriores a la entrega del producto. En este proceso se definen las actividades para el desarrollo del producto (agua potable, alcantarillado y saneamiento) principalmente.</t>
  </si>
  <si>
    <t>El OOMAPAS de Cajeme Planifica e implementa los procesos de seguimiento, medición, análisis y mejora necesarios para demostrar la conformidad con los requisitos del producto, asegurarse de la conformidad del Sistema de Gestión de la Calidad por medio de la Revisión por la Dirección y la realización de auditorías, y mejorar continuamente la eficacia del Sistema de Gestión de la Calidad. En este proceso se revisan los resultados de todas las actividades documentadas del Organismo, además de proporcionar el resultado de indicadores y de auditorias internas.</t>
  </si>
  <si>
    <t>Proyectos_e_Infraestructura</t>
  </si>
  <si>
    <t>En este proceso se desarrollan las propuestas de las obras de infraestructura hidráulica necesarias para las redes de agua potable, alcantarillado y saneamiento, con el apoyo de los programas federales, así como la infraestructura para los fraccionamientos y obras que van de la mano con el H. Ayuntamiento de Cajeme.</t>
  </si>
  <si>
    <t>Comunicación</t>
  </si>
  <si>
    <t>En este proceso se lleva a cabo la comunicación con el cliente interno, externo y las partes interesadas, por medio de correos, tableros, intranet, en conjunto con la información de los reportes para dar servicio a los usuarios que envía el H. Ayuntamiento de Cajeme.</t>
  </si>
  <si>
    <t>El estado de las acciones de las revisiones por la dirección previas.</t>
  </si>
  <si>
    <t>Las oportunidades de mejora.</t>
  </si>
  <si>
    <t>Los cambios en las cuestiones externas e internas que sean pertinentes al sistema de gestión de calidad.</t>
  </si>
  <si>
    <t>Cualquier necesidad de cambio en el sistema de gestión de calidad.</t>
  </si>
  <si>
    <t>La información sobre el desempeño y la eficacia del sistema de gestión de la calidad.</t>
  </si>
  <si>
    <t>Las necesidades de Recursos.</t>
  </si>
  <si>
    <t>La adecuación de los recursos.</t>
  </si>
  <si>
    <t>Planificación de Cambios.</t>
  </si>
  <si>
    <t>La eficacia de las acciones tomadas para abordar los riesgos y las oportunidades.</t>
  </si>
  <si>
    <t>Información solicitada por las partes interesadas Internas y Externas -CEA CONAGUA-</t>
  </si>
  <si>
    <t>Las oportunidades de mejora e Información de los
Resultados.</t>
  </si>
  <si>
    <t xml:space="preserve">  </t>
  </si>
  <si>
    <t>Necesidad de Mejora a Proceso/Producto.
Solicitud de Materiales y Servicios.
Retroalimentación del Cliente.</t>
  </si>
  <si>
    <t>Producto o Servicio Entregado.
Recursos Externos Gestionados.</t>
  </si>
  <si>
    <t>Retroalimentación del Cliente.
Información de Proveedores.
Política de Calidad.</t>
  </si>
  <si>
    <t>Avance Presupuestal.
Cheque o transferencia bancaria.</t>
  </si>
  <si>
    <t>Objetivos de Calidad.
Mejoras al Proceso.
Solicitud de capacitación.</t>
  </si>
  <si>
    <t>Bienes resguardados.
Proveedores Contratados.</t>
  </si>
  <si>
    <t>Presupuesto de egresos.
Presupuesto de Ingresos.
Necesidad de Recursos.</t>
  </si>
  <si>
    <t>Proveedores Evaluados.
Presupuesto Ejercido.</t>
  </si>
  <si>
    <t>Apoyos/Subsidios Externos.
Información interna de Evaluación a Proveedores.</t>
  </si>
  <si>
    <t>Ampliaciones al Presupuesto.</t>
  </si>
  <si>
    <t>Programa de inversión.
Resultados de análisis de Productos Químicos/ Críticos. 
Normatividad Mexicana.</t>
  </si>
  <si>
    <t>Producto Aceptado o Rechazado.</t>
  </si>
  <si>
    <t>Política de calidad.
Objetivos de calidad.</t>
  </si>
  <si>
    <t>Mantenimiento preventivo y correctivo efectuado.</t>
  </si>
  <si>
    <t>Bitácora de mantenimiento.
Programa de mantenimiento preventivo.</t>
  </si>
  <si>
    <t>Información para evaluación.</t>
  </si>
  <si>
    <t>Programa de mantenimiento de infraestructura de plantas y oficinas.</t>
  </si>
  <si>
    <t>Servicios proporcionados.</t>
  </si>
  <si>
    <t>Mantenimiento correctivo.</t>
  </si>
  <si>
    <t>Equipos disponibles.</t>
  </si>
  <si>
    <t>Recursos proporcionados.
Mejoras al proceso.</t>
  </si>
  <si>
    <t>Desempeño del proceso.</t>
  </si>
  <si>
    <t>Análisis FODA.
Matriz de Riesgos y oportunidades.</t>
  </si>
  <si>
    <t>Necesidad de recursos.</t>
  </si>
  <si>
    <t>Necesidad de Servicio del Usuario.
Recursos necesarios.</t>
  </si>
  <si>
    <t>Información al usuario.
Solución al servicio solicitada.</t>
  </si>
  <si>
    <t>Política de calidad.
Objetivos de Calidad.</t>
  </si>
  <si>
    <t>Necesidad de recursos.
Necesidad de mantenimiento preventivo y correctivo.</t>
  </si>
  <si>
    <t>Retroalimentación con el cliente. 
Solicitud de estudios Socioeconómicos.</t>
  </si>
  <si>
    <t>Presupuesto de Ingresos cumplido.</t>
  </si>
  <si>
    <t>Presupuesto de Ingresos. 
Normas y reglamentaciones aplicables al Organismo.</t>
  </si>
  <si>
    <t>Resultados de Indicadores.</t>
  </si>
  <si>
    <t>Programas de Trabajo.
Solicitud de Materiales y Servicios.</t>
  </si>
  <si>
    <t>Cumplimiento de Programas de Trabajo.</t>
  </si>
  <si>
    <t>Producto Solicitado.</t>
  </si>
  <si>
    <t>Recurso proporcionado.
Agua cruda.</t>
  </si>
  <si>
    <t>Agua potable a la red. 
Análisis de agua.</t>
  </si>
  <si>
    <t>Información.</t>
  </si>
  <si>
    <t>Necesidad de mantenimiento preventivo y correctivo.
Conformidad de Producto.</t>
  </si>
  <si>
    <t>Agua residual tratada.
Análisis de Agua residual tratada (Efluente).</t>
  </si>
  <si>
    <t>Plan de calidad.
Normas oficiales.</t>
  </si>
  <si>
    <t>Necesidad de recursos. 
Desempeño proceso.</t>
  </si>
  <si>
    <t>Análisis FODA.
Matriz de Riesgos y Oportunidades.</t>
  </si>
  <si>
    <t>Mejora al producto.
Mejora al proceso.</t>
  </si>
  <si>
    <t xml:space="preserve"> </t>
  </si>
  <si>
    <t>Cumplimiento a Normas Oficiales.</t>
  </si>
  <si>
    <t>Política de Calidad
Objetivos de Calidad</t>
  </si>
  <si>
    <t>Resultados de auditorias 
Desempeño de procesos</t>
  </si>
  <si>
    <t>Resultados de auditoria Interna
Resultados de Auditorías Externas</t>
  </si>
  <si>
    <t>Conformidad del producto
Estado de las acciones correctivas y mejoras</t>
  </si>
  <si>
    <t>Información de los procesos y productos
Retroalimentación con el cliente</t>
  </si>
  <si>
    <t>Recomendación Para la mejora
Necesidad de recurso</t>
  </si>
  <si>
    <t>Mejoras al proceso 
Recurso proporcionado</t>
  </si>
  <si>
    <t>Eficacia
Información al cliente</t>
  </si>
  <si>
    <t>Requisitos legales y reglamentarios
 Tendencia de los procesos</t>
  </si>
  <si>
    <t>Toma de decisiones</t>
  </si>
  <si>
    <t>Revisión por la Dirección 
Análisis FODA 
Matriz de Riesgos y Oportunidades</t>
  </si>
  <si>
    <t>Conformidad del servicio
Eficiencia</t>
  </si>
  <si>
    <t>Montos de Inversión del Organismo.
Programa de Acciones de Recursos Federales.</t>
  </si>
  <si>
    <t>Liberación de Derechos de Conexión.
Acta de entrega recepción.</t>
  </si>
  <si>
    <t>Solicitud de Factibilidad.
Solicitud de Viabilidad         comercial e industrial.
Solicitud de Pre- factibilidad.</t>
  </si>
  <si>
    <t>Pago de estimaciones.
Indicadores.
Proyectos.</t>
  </si>
  <si>
    <t>Solicitud de Aprobación de Proyectos. 
Solicitud de Elaboración de Proyectos.</t>
  </si>
  <si>
    <t>Infraestructura.
Información.</t>
  </si>
  <si>
    <t>Solicitud de Supervisión de Obras. 
Solicitud de Pruebas de Calidad.</t>
  </si>
  <si>
    <t>Viabilidad Comercial e Industrial.
Prefactibilidades.</t>
  </si>
  <si>
    <t>Solicitud de Conexiones de Redes. 
Solicitud de Revisión de Estimaciones.</t>
  </si>
  <si>
    <t>Aprobación de Proyectos.</t>
  </si>
  <si>
    <t>Solicitud de Entrega-Recepción de Obras. 
Solicitud de Pagos de Derechos de Conexión.</t>
  </si>
  <si>
    <t>Factibilidades.</t>
  </si>
  <si>
    <t>Resultados de auditorias Internas y Externas. 
La satisfacción del cliente.</t>
  </si>
  <si>
    <t>La mejora de la eficiencia del sistema de gestión de la calidad y sus procesos.</t>
  </si>
  <si>
    <t>Retroalimentación de las partes interesadas pertinentes. 
Desempeño de los procesos.</t>
  </si>
  <si>
    <t>La mejora del producto en relación con los requisitos del cliente.</t>
  </si>
  <si>
    <t>Conformidad del producto. 
Estado de acciones correctivas. 
Oportunidades de mejora.</t>
  </si>
  <si>
    <t>Las necesidades de recursos.</t>
  </si>
  <si>
    <t>Gestión de Riesgos. 
Acciones de seguimiento de las revisiones por la dirección previas.</t>
  </si>
  <si>
    <t>Información Suficiente Y Oportuna para todos Los Colaboradores del Organismo.</t>
  </si>
  <si>
    <t>Política de la Calidad 
Objetivos de la Calidad. 
Recursos proporcionados. 
Situaciones Externas.</t>
  </si>
  <si>
    <t>DIAGRAMAS DE FLUJO</t>
  </si>
  <si>
    <t>ÁREAS QUE INTEGRAN EL PROCESO:</t>
  </si>
  <si>
    <t>Dirección:</t>
  </si>
  <si>
    <t>Procedimientos involucrados:</t>
  </si>
  <si>
    <t>participación DIRECTA (D) INDIRECTA (I)</t>
  </si>
  <si>
    <t>4.1</t>
  </si>
  <si>
    <t>4.2</t>
  </si>
  <si>
    <t>4.3</t>
  </si>
  <si>
    <t>4.4</t>
  </si>
  <si>
    <t>5.1</t>
  </si>
  <si>
    <t>5.2</t>
  </si>
  <si>
    <t>5.3</t>
  </si>
  <si>
    <t>6.1</t>
  </si>
  <si>
    <t>6.2</t>
  </si>
  <si>
    <t>6.3</t>
  </si>
  <si>
    <t>7.1</t>
  </si>
  <si>
    <t>7.2</t>
  </si>
  <si>
    <t>7.3</t>
  </si>
  <si>
    <t>7.4</t>
  </si>
  <si>
    <t>7.5</t>
  </si>
  <si>
    <t>8.1</t>
  </si>
  <si>
    <t>8.2</t>
  </si>
  <si>
    <t>8.3</t>
  </si>
  <si>
    <t>8.4</t>
  </si>
  <si>
    <t>8.5</t>
  </si>
  <si>
    <t>8.6</t>
  </si>
  <si>
    <t>8.7</t>
  </si>
  <si>
    <t>9.1</t>
  </si>
  <si>
    <t>9.2</t>
  </si>
  <si>
    <t>9.3</t>
  </si>
  <si>
    <t>10.1</t>
  </si>
  <si>
    <t>10.2</t>
  </si>
  <si>
    <t>10.3</t>
  </si>
  <si>
    <t>Sistema de Gestión de Calidad</t>
  </si>
  <si>
    <t>General</t>
  </si>
  <si>
    <t>Alta Dirección</t>
  </si>
  <si>
    <t>Recursos Humanos</t>
  </si>
  <si>
    <t>Administrativa</t>
  </si>
  <si>
    <t xml:space="preserve">Recursos Materiales </t>
  </si>
  <si>
    <t>Contabilidad</t>
  </si>
  <si>
    <t>Seguridad Industrial</t>
  </si>
  <si>
    <t>Licitaciones</t>
  </si>
  <si>
    <t>OOMPCL-01 
OOMPCL-02</t>
  </si>
  <si>
    <t>Trámites Técnicos</t>
  </si>
  <si>
    <t>Técnica</t>
  </si>
  <si>
    <t>Jurídico</t>
  </si>
  <si>
    <t>Alcantarillado y Saneamiento</t>
  </si>
  <si>
    <t>Mantenimiento y servicios generales</t>
  </si>
  <si>
    <t>Informática</t>
  </si>
  <si>
    <t>OOMPIS-01 
OOMPIS-04</t>
  </si>
  <si>
    <t>Mantenimiento de Redes</t>
  </si>
  <si>
    <t>OOMPMR-01 
OOMPMR-06 
OOMPMR-07</t>
  </si>
  <si>
    <t>Control de Calidad</t>
  </si>
  <si>
    <t>Plantas Potabilizadoras</t>
  </si>
  <si>
    <t>OOMPGS-01 
OOMPGS-02 
OOMPGS-04 
OOMPGS-06 
OOMPGS-09 
OOMPGS-10 
OOMPGS-11</t>
  </si>
  <si>
    <t xml:space="preserve">Suburbano Técnico </t>
  </si>
  <si>
    <t>Línea OOMAPASC</t>
  </si>
  <si>
    <t>Comercial</t>
  </si>
  <si>
    <t>Padrón de Usuarios</t>
  </si>
  <si>
    <t>Control y Servicios</t>
  </si>
  <si>
    <t>Verificación y Lectura</t>
  </si>
  <si>
    <t>OOMPVL-02 
OOMPVL-03 
OOMPVL-06 
OOMPVL-07 
OOMPVL-09</t>
  </si>
  <si>
    <t>Atención Ciudadana</t>
  </si>
  <si>
    <t>OOMPAC-01 
OOMPAC-02</t>
  </si>
  <si>
    <t xml:space="preserve">Suburbano Comercial </t>
  </si>
  <si>
    <t>OOMPAS-01 
OOMPAS-02 
OOMPAS-03 
OOMPAS-04 
OOMPAS-05 
OOMPAS-06 
OOMPAS-07 
OOMPAS-08 
OOMPAS-09 
OOMPAS-10 
OOMPAS-11 
OOMPAS-12 
OOMPAS-13 
OOMPAS-14 
OOMPAS-16 
OOMPAS-18 
OOMPAS-19</t>
  </si>
  <si>
    <t>Trabajo Social</t>
  </si>
  <si>
    <t>Programas Sociales y Desarrollo Institucional</t>
  </si>
  <si>
    <t>OOMPSS-01 
OOMPSS-03</t>
  </si>
  <si>
    <t>OOMPGS-04</t>
  </si>
  <si>
    <t>OOMPRH-01 
OOMPRH-04 
OOMPRH-09</t>
  </si>
  <si>
    <t>I</t>
  </si>
  <si>
    <t>Comunicación e Imagen Institucional</t>
  </si>
  <si>
    <t>OOMPMS-01 
OOMPMS-02 
OOMPMS-03 
OOMPMS-04</t>
  </si>
  <si>
    <t>OOMPIS-01 
OOMPIS-05</t>
  </si>
  <si>
    <t>OOMPGC-02</t>
  </si>
  <si>
    <t>Jurídica</t>
  </si>
  <si>
    <t>Órgano de Control Interno</t>
  </si>
  <si>
    <t>Órgano de control interno</t>
  </si>
  <si>
    <t>OOMPOC-01 
OOMPOC-02 
OOMPOC-03 
OOMPOC-05</t>
  </si>
  <si>
    <t>Supervisión de Obras</t>
  </si>
  <si>
    <t>OOMPSO-01 
OOMPSO-02 
OOMPSO-03 
OOMPSO-04</t>
  </si>
  <si>
    <t>D</t>
  </si>
  <si>
    <t>Proyectos e Infraestructura</t>
  </si>
  <si>
    <t>Sectorización hidrométrica e innovación</t>
  </si>
  <si>
    <t>OOMPRH-01 
OOMPRH-04 
OOMPRH-08 
OOMPRH-16</t>
  </si>
  <si>
    <t xml:space="preserve">OOMPTT-01 
OOMPTT-02 
OOMPTT-04 </t>
  </si>
  <si>
    <t>Sectorización hidrométrica</t>
  </si>
  <si>
    <t>OOMPTT-05
OOMPTT-07
OOMPTT-08</t>
  </si>
  <si>
    <t>Mandos Medios y Personal Operativo del Organismo</t>
  </si>
  <si>
    <t>MATRIZ DE PROCESOS</t>
  </si>
  <si>
    <t>Fecha actualización:</t>
  </si>
  <si>
    <t>Revisión:</t>
  </si>
  <si>
    <t>CÓDIGO 1</t>
  </si>
  <si>
    <t>PROCESOS EN LOS QUE PARTICIPA EL ÁREA:</t>
  </si>
  <si>
    <t xml:space="preserve">OOMPVL-02 
OOMPVL-03 
OOMPVL-06 
OOMPVL-07 </t>
  </si>
  <si>
    <t>OOMPAT-08
OOMPAT-13</t>
  </si>
  <si>
    <t xml:space="preserve">OOMPGI-04
OOMPGI-06 
OOMPGI-07 </t>
  </si>
  <si>
    <t xml:space="preserve">OOMPMS-01 
OOMPMS-02 
OOMPMS-03 
OOMPMS-04 </t>
  </si>
  <si>
    <t>OOMPCO-01 
OOMPCO-02 
OOMPCO-03 
OOMPCO-04 
OOMPCO-05 
OOMPCO-06 
OOMPCO-09</t>
  </si>
  <si>
    <t>OOMPRM-01
OOMPRM-03
OOMPRM-07 
OOMPRM-08
OOMIRM-01</t>
  </si>
  <si>
    <t>OOMPSH-01
OOMPSH-05</t>
  </si>
  <si>
    <t>OOMPIS-01 
OOMPIS-02
OOMPIS-03
OOMPIS-05</t>
  </si>
  <si>
    <t>OOMPCS-01 
OOMPCS-02 
OOMPCS-05 
OOMPCS-09 
OOMPCS-10
OOMICS-01 
OOMICS-02 
OOMICS-03 
OOMICS-04 
OOMICS-05</t>
  </si>
  <si>
    <t>OOMPSC-01
OOMPSC-02
OOMPSC-03
OOMPSC-05 
OOMPSC-09 
OOMPSC-11 
OOMPSC-14
OOMPSC-16</t>
  </si>
  <si>
    <t>OOMPCL-01
OOMPCL-02</t>
  </si>
  <si>
    <t xml:space="preserve">OOMPRM-01 
OOMPRM-03 </t>
  </si>
  <si>
    <t>Dirección Administrativa</t>
  </si>
  <si>
    <t>OOMPDA-01</t>
  </si>
  <si>
    <t>OOMPGS-01 
OOMPGS-04 
OOMPGS-06</t>
  </si>
  <si>
    <t>OOMPCC-27 
OOMPCC-28 
OOMPCC-29 
OOMPCC-30 
OOMPCC-31 
OOMPCC-32 
OOMPCC-33 
OOMPCC-34 
OOMPCC-43 
OOMPCC-44 
OOMPCC-48 
OOMPCC-50 
OOMPCC-51 
OOMPCC-52 
OOMPCC-58 
OOMPCC-60 
OOMPCC-61
OOMPCC-78 
OOMPCC-79</t>
  </si>
  <si>
    <t>OOMPCC-01
OOMPCC-04
OOMPCC-06
OOMPCC-27
OOMPCC-47</t>
  </si>
  <si>
    <t>OOMPGS-02 
OOMPGS-08
OOMPGS-10</t>
  </si>
  <si>
    <t xml:space="preserve">OOMPMR-01 </t>
  </si>
  <si>
    <t>OOMPTS-01 
OOMPTS-02 
OOMPTS-09 
OOMPTS-14 
OOMPTS-17 
OOMPTS-19
OOMPTS-21</t>
  </si>
  <si>
    <t xml:space="preserve">
OOMPTS-01
OOMPTS-02
OOMPTS-03 
OOMPTS-04 
OOMPTS-06 
OOMPTS-07 
OOMPTS-15</t>
  </si>
  <si>
    <t>OOMPPI-01
OOMPPI-02
OOMPPI-03
OOMPPI-04</t>
  </si>
  <si>
    <t xml:space="preserve">OOMPSO-01 </t>
  </si>
  <si>
    <t>OOMPTT-02  
OOMPTT-05</t>
  </si>
  <si>
    <t xml:space="preserve">OOMPCI-01 
OOMPCI-04 
OOMPCI-06 </t>
  </si>
  <si>
    <t xml:space="preserve">OOMPCO-02 </t>
  </si>
  <si>
    <t xml:space="preserve">OOMPAC-01 </t>
  </si>
  <si>
    <t>OOMPGC-01 
OOMPGC-03 
OOMPGC-04 
OOMPGC-05 
OOMPGC-06 
OOMPGC-07 
OOMPGC-08 
OOMPGC-09
OOMPGC-11 
OOMPGC-12 
OOMPGC-16 
OOMPGC-17 
OOMPGC-18 
OOMPGC-22 
OOMPGC-39 
OOMPGC-40 
OOMPGC-41 
OOMIGC-01 
OOMIGC-02 
OOMIGC-03
OOMIGC-04</t>
  </si>
  <si>
    <t>OOMPCS-01 
OOMPCS-02 
OOMPCS-05 
OOMPCS-10</t>
  </si>
  <si>
    <t>OOMPAS-11 
OOMPAS-17
OOMPAS-18 
OOMPAS-19</t>
  </si>
  <si>
    <t>OOMPCC-01
OOMPCC-04 
OOMPCC-05 
OOMPCC-06 
OOMPCC-08 
OOMPCC-09 
OOMPCC-10
OOMPCC-11
OOMPCC-12
OOMPCC-13 
OOMPCC-14 
OOMPCC-15
OOMPCC-16 
OOMPCC-17 
OOMPCC-18 
OOMPCC-19 
OOMPCC-20 
OOMPCC-26 
OOMPCC-35 
OOMPCC-36 
OOMPCC-37 
OOMPCC-38 
OOMPCC-39
OOMPCC-41 
OOMPCC-42
OOMPCC-46 
OOMPCC-47
OOMPCC-53
OOMPCC-54
OOMPCC-55
OOMPCC-56
OOMPCC-62
OOMPCC-63
OOMPCC-64
OOMPCC-65
OOMPCC-66
OOMPCC-67
OOMPCC-68
OOMPCC-69
OOMPCC-70
OOMPCC-71
OOMPCC-72
OOMPCC-73
OOMPCC-74
OOMPCC-75
OOMPCC-76 
OOMPCC-77
OOMPCC-80
OOMPCC-82
OOMPCC-83
OOMPCC-84
OOMPCC-85
OOMPCC-86</t>
  </si>
  <si>
    <t>OOMPSS-01</t>
  </si>
  <si>
    <t>OOMPSC-04
OOMPSC-05 
OOMPSC-08 
OOMPSC-09 
OOMPSC-11 
OOMPSC-12
OOMPSC-14 
OOMPSC-16</t>
  </si>
  <si>
    <t xml:space="preserve">OOMPSC-05 
OOMPSC-09 
OOMPSC-11 
OOMPSC-12 
OOMPSC-14 
OOMPSC-16 </t>
  </si>
  <si>
    <t>OOMPAT-09 
OOMPAT-13</t>
  </si>
  <si>
    <t>OOMPJU-01 
OOMPJU-02 
OOMPJU-03 
OOMPJU-04 
OOMPJU-05 
OOMPJU-06 
OOMPJU-07 
OOMPJU-08 
OOMPJU-09 
OOMPJU-10 
OOMPJU-11 
OOMPJU-13 
OOMPJU-14
OOMPJU-15</t>
  </si>
  <si>
    <t>Interacciones con el SGC</t>
  </si>
  <si>
    <t>Indicadores</t>
  </si>
  <si>
    <t>Proceso:</t>
  </si>
  <si>
    <t>Área:</t>
  </si>
  <si>
    <t>#</t>
  </si>
  <si>
    <t>Indicador o Índice:</t>
  </si>
  <si>
    <t>Periodicidad</t>
  </si>
  <si>
    <t>Unidad de Medida</t>
  </si>
  <si>
    <t>Responsabilidad de la Dirección</t>
  </si>
  <si>
    <t>Lograr el grado de eficacia del SGC determinado por auditorías e indicadores.</t>
  </si>
  <si>
    <t>Mensual</t>
  </si>
  <si>
    <t>Porcentaje</t>
  </si>
  <si>
    <t>n/a</t>
  </si>
  <si>
    <t>Dirección General</t>
  </si>
  <si>
    <t>Cumplir con las metas establecidas por las direcciones adscritas a la Dirección General</t>
  </si>
  <si>
    <t>Trimestral</t>
  </si>
  <si>
    <t>Mantener una relación de comunicación con el Consejo Consultivo.</t>
  </si>
  <si>
    <t>Actas</t>
  </si>
  <si>
    <t>Gestión de Recursos</t>
  </si>
  <si>
    <t>Remuneración del personal.</t>
  </si>
  <si>
    <t>Cantidad</t>
  </si>
  <si>
    <t>Remuneración a jubilados y pensionados</t>
  </si>
  <si>
    <t>Cumplir con el programa  trimestral de capacitación.</t>
  </si>
  <si>
    <t>Evaluación del ambiente de trabajo.</t>
  </si>
  <si>
    <t>Recursos Materiales</t>
  </si>
  <si>
    <t>Evaluar el desempeño de proveedores de productos químicos críticos</t>
  </si>
  <si>
    <t>Cumplir con el calendario contable y presupuestal.</t>
  </si>
  <si>
    <t>Documentos</t>
  </si>
  <si>
    <t>Accidentes de trabajo</t>
  </si>
  <si>
    <t>Cumplir con el proceso de licitación pública o simplificada</t>
  </si>
  <si>
    <t>Cumplir con el proceso de adjudicación directa.</t>
  </si>
  <si>
    <t>Índice de programas federales gestionados</t>
  </si>
  <si>
    <t>Semestral</t>
  </si>
  <si>
    <t>Programa</t>
  </si>
  <si>
    <t>Mantenimiento y Calibración</t>
  </si>
  <si>
    <t>Cumplir con el programa de mantenimiento preventivo de los equipos de cómputo.</t>
  </si>
  <si>
    <t>Solucionar las solicitudes de servicio.</t>
  </si>
  <si>
    <t>Asegurar la disponibilidad de los servicios críticos de informática.</t>
  </si>
  <si>
    <t>Revisión de instalaciones</t>
  </si>
  <si>
    <t>Cumplimiento al programa anual de mantenimiento preventivo a edificios.</t>
  </si>
  <si>
    <t>Cumplimiento al programa anual de mantenimiento preventivo para vehículos de transporte</t>
  </si>
  <si>
    <t>Cumplimiento al abastecimiento de las dotaciones de gasolina autorizadas.</t>
  </si>
  <si>
    <t>Reportes</t>
  </si>
  <si>
    <t>Cumplimiento a las solicitudes de mantenimiento correctivo para vehículos de transporte</t>
  </si>
  <si>
    <t>Cumplimiento al programa anual de intendencia</t>
  </si>
  <si>
    <t>Registros</t>
  </si>
  <si>
    <t>Atender los reportes de los usuarios de la ciudad.</t>
  </si>
  <si>
    <t>Cumplir con programa de calibración y verificación de equipos de medición.</t>
  </si>
  <si>
    <t>Calibraciones y/o Verificaciones</t>
  </si>
  <si>
    <t>Índice de cumplimiento de los programas de mantenimiento a instalaciones y mantenimiento electromecánico preventivo y correctivo</t>
  </si>
  <si>
    <t>Programa de mantenimiento de redes sanitaria</t>
  </si>
  <si>
    <t>Suburbano Técnico</t>
  </si>
  <si>
    <t>Cumplir con el programa anual de mantenimiento preventivo a equipos de cloración y dosificación</t>
  </si>
  <si>
    <t>Cumplir con el programa anual de mantenimiento preventivo y toma de parámetros eléctrico y mecánicos</t>
  </si>
  <si>
    <t>Cumplir con el programa de mantenimiento anual de padrón de usuarios.</t>
  </si>
  <si>
    <t>Visitas</t>
  </si>
  <si>
    <t>Cobertura de Agua Potable</t>
  </si>
  <si>
    <t>Recaudación por visitas efectivas.</t>
  </si>
  <si>
    <t>Pesos</t>
  </si>
  <si>
    <t>Recaudación por cobranza especial.</t>
  </si>
  <si>
    <t>Cumplir con el calendario mensual de facturación.</t>
  </si>
  <si>
    <t>Sectores</t>
  </si>
  <si>
    <t>Porcentaje de error en toma de lectura.</t>
  </si>
  <si>
    <t>Cobertura de Micromedición en área urbana</t>
  </si>
  <si>
    <t>Cumplir con el presupuesto de ingresos en la gerencia Providencia.</t>
  </si>
  <si>
    <t>Cumplir con el presupuesto de ingresos en la gerencia Esperanza</t>
  </si>
  <si>
    <t>Cumplir con el presupuesto de ingresos en la gerencia Pueblo Yaqui.</t>
  </si>
  <si>
    <t>Dirección Comercial</t>
  </si>
  <si>
    <t>Cumplir con el presupuesto programado de ingresos.</t>
  </si>
  <si>
    <t>Eficiencia comercial</t>
  </si>
  <si>
    <t>Eficiencia comercial de rezago</t>
  </si>
  <si>
    <t>Programas Sociales</t>
  </si>
  <si>
    <t>Atender las órdenes de trabajo en un lapso de 7 días hábiles</t>
  </si>
  <si>
    <t>Cumplimiento a NOM-127-SSA1-2021 aplicable a control de calidad.</t>
  </si>
  <si>
    <t>Muestreos</t>
  </si>
  <si>
    <t>Índice de cumplimiento en muestreos y análisis de agua potable.</t>
  </si>
  <si>
    <t>Informes</t>
  </si>
  <si>
    <t>Producción de agua en plantas potabilizadoras y pozos de área urbana</t>
  </si>
  <si>
    <t>M3</t>
  </si>
  <si>
    <t>Índice de cobertura de macromedición</t>
  </si>
  <si>
    <t>Índice de agua residual tratada.</t>
  </si>
  <si>
    <t>Programa de muestreo y análisis de aguas residuales</t>
  </si>
  <si>
    <t>Cumplir con el volumen de agua potabilizada.</t>
  </si>
  <si>
    <t>Medición, Análisis y Mejora</t>
  </si>
  <si>
    <t>Órgano de Control de Interno</t>
  </si>
  <si>
    <t>Realizar en el ejercicio fiscal una auditoría programada mensual.</t>
  </si>
  <si>
    <t>Informe</t>
  </si>
  <si>
    <t>Revisar el seguimiento y control del recurso federalizado en el ejercicio fiscal.</t>
  </si>
  <si>
    <t>Atender las solicitudes de intervención especiales y no programadas.</t>
  </si>
  <si>
    <t>Atender y dar seguimiento a las observaciones de los sujetos fiscalizadores.</t>
  </si>
  <si>
    <t>Atender al personal que acuda al OCI a asesorías.</t>
  </si>
  <si>
    <t>Revisión del control interno de las distintas áreas del organismo a través de los Inspectores.</t>
  </si>
  <si>
    <t>Atender a los usuarios que interpongan quejas y denuncias en contra del servicio o cualquier servidor público.</t>
  </si>
  <si>
    <t>Cumplir en los cierres de planes de acción de Matriz de Riesgos</t>
  </si>
  <si>
    <t>Estado de acciones y mejoras.</t>
  </si>
  <si>
    <t>Lograr el grado de eficacia derivado de las auditorías internas</t>
  </si>
  <si>
    <t>Bimestral</t>
  </si>
  <si>
    <t>Atender las llamadas o mensajes de solicitud de usuarios.</t>
  </si>
  <si>
    <t>Medir la satisfacción del cliente en atención recibida.</t>
  </si>
  <si>
    <t>Cumplir con la satisfacción del cliente por la atención brindada.</t>
  </si>
  <si>
    <t>Cumplir en las encuestas de satisfacción al usuario externo en los servicios proporcionados  por el supervisor.</t>
  </si>
  <si>
    <t>Medir la eficiencia y el tiempo de respuesta establecido en 7 días hábiles a partir de la recepción del folio emitido por el H. Ayuntamiento de Cajeme.</t>
  </si>
  <si>
    <t xml:space="preserve">Cumplir con la satisfacción de los usuarios por reconexiones </t>
  </si>
  <si>
    <t>Transparencia</t>
  </si>
  <si>
    <t>Atender en tiempo y forma las solicitudes de información aplicables al área.</t>
  </si>
  <si>
    <t>Indicador de cumplimiento página de transparencia.</t>
  </si>
  <si>
    <t>Índice de atención por asesorías.</t>
  </si>
  <si>
    <t>Notificar a todas las áreas las actualizaciones que se presenten mensualmente en los documentos externos declarados.</t>
  </si>
  <si>
    <t>Cumplir con la elaboración de solicitudes de contrato solicitados por la gerencia de licitaciones de conformidad al procedimiento OOMPJU-07.</t>
  </si>
  <si>
    <t>Índice de juntas de gobierno.</t>
  </si>
  <si>
    <t>Direccion Administrativa</t>
  </si>
  <si>
    <t>Índice de eficiencia administrativa.</t>
  </si>
  <si>
    <t>Sistema de gestión por comparación cuestionario único de información básica.</t>
  </si>
  <si>
    <t>Anual</t>
  </si>
  <si>
    <t>Cumplimiento de la satisfacción del cliente.</t>
  </si>
  <si>
    <t>N/A</t>
  </si>
  <si>
    <t>Satisfacción del cliente</t>
  </si>
  <si>
    <t>Cumplir con las auditorías para la acreditación de la NMX-EC-17025-IMNC-2018 y/o ISO/IEC 17025:2017.</t>
  </si>
  <si>
    <t>Índice de cumplimiento de reportes atendidos</t>
  </si>
  <si>
    <t>Cumplimiento del programa de inspecciones</t>
  </si>
  <si>
    <t>Atención a reportes suburbanos</t>
  </si>
  <si>
    <t>Cumplir con la satisfacción del cliente por los servicios brindados</t>
  </si>
  <si>
    <t>Cumplimiento de la satisfacción por la atención brindada</t>
  </si>
  <si>
    <t>Subdirección de Operación y Mantenimiento</t>
  </si>
  <si>
    <t>Índice de cumplimiento en los indicadores de las gerencias de la Subdirección de Operación y Mantenimiento.</t>
  </si>
  <si>
    <t>Subdirección de Proyectos e Infraestructura</t>
  </si>
  <si>
    <t>Índice de cumplimiento en los indicadores de las gerencias de la Subdirección de Proyectos e Infraestructura.</t>
  </si>
  <si>
    <t>Cumplir con tiempo, costo y calidad definidos en la supervisión de obras según proyecto autorizado</t>
  </si>
  <si>
    <t>Elaboración de prefactibilidades</t>
  </si>
  <si>
    <t>Aprobación de proyectos de agua potable y/o alcantarillado sanitario</t>
  </si>
  <si>
    <t>Elaboración de proyectos de agua potable y/o alcantarillado sanitario</t>
  </si>
  <si>
    <t>Elaboración de viabilidad comercial e industrial</t>
  </si>
  <si>
    <t>Sectorización Hidrométrica e Innovación</t>
  </si>
  <si>
    <t>Elaboración de proyectos para mejoramiento de la eficiencia</t>
  </si>
  <si>
    <t>Detecciones de infraestructura subterránea.</t>
  </si>
  <si>
    <t>Índice de cumplimiento de tiempo para cálculo de Derechos de Conexión.</t>
  </si>
  <si>
    <t>Cumplir al 90% con los parámetros de comunicación interna.</t>
  </si>
  <si>
    <t>Comunicación e imagen institucional</t>
  </si>
  <si>
    <t>Canalizar y dar seguimiento a los reportes que se publican en los medios de comunicación.</t>
  </si>
  <si>
    <t>Cumplir con los diseños requeridos por el OOMAPAS de Cajeme.</t>
  </si>
  <si>
    <t>Boletines oficiales elaborados.</t>
  </si>
  <si>
    <t>Cumplir con el programa anual de pláticas de cultura del agua.</t>
  </si>
  <si>
    <r>
      <rPr>
        <sz val="12"/>
        <rFont val="Roboto"/>
      </rPr>
      <t>Mantenimiento de</t>
    </r>
    <r>
      <rPr>
        <sz val="12"/>
        <color theme="1"/>
        <rFont val="Roboto"/>
      </rPr>
      <t xml:space="preserve"> Redes</t>
    </r>
  </si>
  <si>
    <t>TOTAL:</t>
  </si>
  <si>
    <t>Aspecto a comunicar</t>
  </si>
  <si>
    <t>Responsable de comunicar</t>
  </si>
  <si>
    <t>¿A quién le comunica?</t>
  </si>
  <si>
    <t>¿Cuándo comunica?</t>
  </si>
  <si>
    <t xml:space="preserve">Documentos </t>
  </si>
  <si>
    <t>Estrategias de comunicación</t>
  </si>
  <si>
    <t xml:space="preserve">Técnica </t>
  </si>
  <si>
    <t xml:space="preserve">Informe de resultados de los Indicadores de Calidad </t>
  </si>
  <si>
    <t>Gerente de Plantas Potabilizadoras</t>
  </si>
  <si>
    <t>A todo el personal de la Gerencia de las Plantas Potabilizadoras, al Sistema de Gestión de Calidad</t>
  </si>
  <si>
    <t xml:space="preserve">Mensual </t>
  </si>
  <si>
    <t xml:space="preserve">  OOMPPP-29     OOMPPP-32     OOMPPP-34 OOMRPP-15  OOMRPP-16  OOMRPP-18  OOMRPP-19  OOMRPP-20  OOMRPP-21   OOMRPP-27
OOMRPP-28 OOMRPP-122   OOMRPP-131        </t>
  </si>
  <si>
    <t>Medios electrónicos, correo electrónico, WhatsApp, ZOOM, impresos  en reuniones mensuales</t>
  </si>
  <si>
    <t>Informe de resultados de la auditoría interna.</t>
  </si>
  <si>
    <t>A todo el personal de la Gerencia de las Plantas Potabilizadoras</t>
  </si>
  <si>
    <t>Cuando Auditan el área</t>
  </si>
  <si>
    <t xml:space="preserve">OOMRSC-16   </t>
  </si>
  <si>
    <t xml:space="preserve">Medios electrónicos, correo electrónico, WhatsApp, ZOOM, impresos  en reuniones mensuales </t>
  </si>
  <si>
    <t>Avances y cumplimiento en FODA y MATRIZ DE RIESGOS</t>
  </si>
  <si>
    <t>Auxiliar en control de documentos del SGC</t>
  </si>
  <si>
    <t xml:space="preserve">  OOMRSC-36      OOMRSC-37</t>
  </si>
  <si>
    <t xml:space="preserve">Revisión física. </t>
  </si>
  <si>
    <t xml:space="preserve">Resultados de la revisión por la dirección. </t>
  </si>
  <si>
    <t>OOMRSC-04</t>
  </si>
  <si>
    <t xml:space="preserve">Resultados  de el ambiente de trabajo </t>
  </si>
  <si>
    <t xml:space="preserve">Indicador de Recursos Humanos </t>
  </si>
  <si>
    <t>Indicadores de Calidad</t>
  </si>
  <si>
    <t>SGC  Y PERSONAL</t>
  </si>
  <si>
    <t>OOMRSC-03 Y OOMRSC-05</t>
  </si>
  <si>
    <t xml:space="preserve">Medios electrónico y Formato Impreso </t>
  </si>
  <si>
    <t>Gerente de Alcantarillado y Saneamiento.</t>
  </si>
  <si>
    <t>Personal del área.</t>
  </si>
  <si>
    <t xml:space="preserve">Correo Electrónico </t>
  </si>
  <si>
    <t>Transparencia y responsable de área de transparencia</t>
  </si>
  <si>
    <t>trimestral</t>
  </si>
  <si>
    <t>Ley general de transparencia y acceso a la información pública.</t>
  </si>
  <si>
    <t>PEMS</t>
  </si>
  <si>
    <t>TRIMESTRAL</t>
  </si>
  <si>
    <t>CONAGUA</t>
  </si>
  <si>
    <t>DECLARAGUA</t>
  </si>
  <si>
    <t>OOMXGS-03  OOMXGS-04</t>
  </si>
  <si>
    <t>SISTEMA DECLARAGUA Y SUBDIRECCION</t>
  </si>
  <si>
    <t>OP 12</t>
  </si>
  <si>
    <t>CONTABILIDAD</t>
  </si>
  <si>
    <t>OFICIOS</t>
  </si>
  <si>
    <t>CONTRATOS Y SERVICIOS</t>
  </si>
  <si>
    <t>NUMERO CONSECUTIVO</t>
  </si>
  <si>
    <t xml:space="preserve">Revisión por la dirección y correo electrónico </t>
  </si>
  <si>
    <t>CAMBIOS DE PROCEDIMIENTOS, REGISTROS Y DOCUMENTOS</t>
  </si>
  <si>
    <t>SUBDIRECCION DE OERACION Y MANTENIMIENTO, DIRECTOR TECNICO, LINEA OOMAPAS, CONTRATOS Y SERVICION, JURIDICO, ORGANO DE CONTROL DE CALIDAD, SGC Y PERSONAL DEL AREA DE ALCANTARILLADO Y SANEAMIENTO</t>
  </si>
  <si>
    <t>CUANDO SE REALISE ALGUN CAMBIO O SE CONSIDERE NESESARIO</t>
  </si>
  <si>
    <t>MINUTA DE TRABAJO OOMRSC-03 Y/O CORREO ELECTRONICO</t>
  </si>
  <si>
    <t xml:space="preserve">Reporte de anomalías o observaciones relacionado al laboratorio, solicitud de insumos. </t>
  </si>
  <si>
    <t xml:space="preserve">Químico Laboratorista
Técnico Laboratorista
</t>
  </si>
  <si>
    <t xml:space="preserve">Coordinador de
Laboratorio
</t>
  </si>
  <si>
    <t>Cuando se detecte algún parámetro fuera de norma, cuando se ocupe algún reactivo o material para trabajo.</t>
  </si>
  <si>
    <t xml:space="preserve">OOMRCC-01    OOMRSC-08           </t>
  </si>
  <si>
    <t>Medios electrónicos, correo electrónico</t>
  </si>
  <si>
    <t xml:space="preserve">Semanal           Mensual </t>
  </si>
  <si>
    <t>OOMRCC-03 OOMRCC-115    OOMRCC-114       OOMRCC-107        OOMRCC-109         OOMRCC-119</t>
  </si>
  <si>
    <t>Reporte de resultados, supervisión y  programas de trabajo.</t>
  </si>
  <si>
    <t>Gerente de control de calidad</t>
  </si>
  <si>
    <t>Semanal           Mensual</t>
  </si>
  <si>
    <t>OOMRCC-04   OOMRCC-38   OOMRCC-43</t>
  </si>
  <si>
    <t>correo electrónico</t>
  </si>
  <si>
    <t xml:space="preserve">Revisiones del sistema de gestión y de las actividades de ensayo del laboratorio. 
Comunicación de trámites relacionados con la entidad mexicana de acreditación.
</t>
  </si>
  <si>
    <t>Auxiliar del SGC en control de documentos</t>
  </si>
  <si>
    <t>OOMRCC-75</t>
  </si>
  <si>
    <t>Revisión por la dirección</t>
  </si>
  <si>
    <t>Solicitud de material y equipos, recepción y evaluación de insumos y servicios</t>
  </si>
  <si>
    <t>OOMRRM-01</t>
  </si>
  <si>
    <t>SMS</t>
  </si>
  <si>
    <t>Coordinador del Sistema de Gestión de Calidad</t>
  </si>
  <si>
    <t>Trimestralmente y/o cuando se realice alguna auditoria y se encuentre una no conformidad</t>
  </si>
  <si>
    <t>OOMRSC-20    OOMRSC-21 OOMRCC-120</t>
  </si>
  <si>
    <t>Correo electrónico</t>
  </si>
  <si>
    <t xml:space="preserve">Planear, ejecutar y coordinar de auditorías </t>
  </si>
  <si>
    <t>Sub-Director del sistema de gestión de calidad</t>
  </si>
  <si>
    <t>OOMRSC-22</t>
  </si>
  <si>
    <t>Medios electrónicos</t>
  </si>
  <si>
    <t>INDICADORES</t>
  </si>
  <si>
    <t>Director técnico , Subdirector operación y mantenimiento, coordinador de laboratorio, químico laboratorista, técnico laboratorista y auxiliar de laboratorio.</t>
  </si>
  <si>
    <t xml:space="preserve">Mensual  Trimestral  </t>
  </si>
  <si>
    <t>Cuando se realicen auditorias</t>
  </si>
  <si>
    <t>OOMRSC-16   OOMRSC-04</t>
  </si>
  <si>
    <t>Informe de Resultados de Ensayo</t>
  </si>
  <si>
    <t>dirección general, Director técnico, Subdirector de Operación y Mantenimiento, Gerente de Plantas potabilizadoras, gerente de mantenimiento de redes, gerente técnico suburbano,</t>
  </si>
  <si>
    <t>Semanalmente</t>
  </si>
  <si>
    <t>OOMRCC-86   OOMRCC-04   OOMRCC-38   OOMRCC-43</t>
  </si>
  <si>
    <t>DERECHOS DE CONEXIÓN</t>
  </si>
  <si>
    <t>GERENTE DE TRAMITES TÉCNICOS</t>
  </si>
  <si>
    <t>TRANSPARENCIA, SUBDIRECCIÓN DE PROYECTOS E INFRAESTRUCTURA, DIRECTOR TÉCNICO, COORDINADOR DE CONTRALORÍA SOCIAL Y FRACCIONAMIENTOS, COORDINADOR DE ESTIMACIONES</t>
  </si>
  <si>
    <t>MENSUAL</t>
  </si>
  <si>
    <t>ARCHIVO EXCEL</t>
  </si>
  <si>
    <t>CORREO ELECTRÓNICO</t>
  </si>
  <si>
    <t xml:space="preserve">Gerente de Trámites Técnicos. </t>
  </si>
  <si>
    <t>COORD. DEL SISTEMA DE GESTION DE CALIDAD, SUBDIRECCIÓN DE PROYECTOS E INFRAESTRUCTURA, DIRECTOR TÉCNICO, COORDINADOR DE CONTRALORÍA SOCIAL Y FRACCIONAMIENTOS, COORDINADOR DE ESTIMACIONES</t>
  </si>
  <si>
    <t>MENSUAL / SEMESTRAL</t>
  </si>
  <si>
    <t xml:space="preserve">PROGRAMAS FEDERALES/MEDICIÓN DE VOLUMENES </t>
  </si>
  <si>
    <t>CONAGUA SUBDIRECCIÓN DE PROYECTOS E INFRAESTRUCTURA, DIRECTOR TÉCNICO, DIRECCIÓN GENERAL, DIRECCION ADMVA. Y DIRECTOR DEL ORGANO DE CONTROL INTERNO</t>
  </si>
  <si>
    <t>ANUAL/ TRIMESTRAL</t>
  </si>
  <si>
    <t>OOMRTT-14</t>
  </si>
  <si>
    <t>OFICIO DE ENTREGA DE INFOIRMACION</t>
  </si>
  <si>
    <t>TRANSPARENCIA</t>
  </si>
  <si>
    <t>TRANSPARENCIA, DIRECTOR TECNICO, SUBDIRECCIÓN DE PROYECTOS E INFRAESTRUCTURA,  COORDINADOR DE CONTRALORÍA SOCIAL Y FRACCIONAMIENTOS, COORDINADOR DE ESTIMACIONES</t>
  </si>
  <si>
    <t>ART. 70 (FRACC. III, IV, V, VI, XIX, XX, XL, XXXVIII A y B)  ART. 81 (FRACC. IV y XV)  ART. 85 (FRACC. VI)</t>
  </si>
  <si>
    <t xml:space="preserve">CORREO ELECTRÓNICO </t>
  </si>
  <si>
    <t>REUNIONES DE TRABAJO</t>
  </si>
  <si>
    <t>AL PERSONAL DE LA GERENCIA DE TRAMITES TECNICOS</t>
  </si>
  <si>
    <t>OOMRSC-03</t>
  </si>
  <si>
    <t>MINUITA DE 
TRABAJO</t>
  </si>
  <si>
    <t>Informe de resultados de los Indicadores de Calidad</t>
  </si>
  <si>
    <t>Gerente Técnico de Sistemas Suburbanos</t>
  </si>
  <si>
    <t>A todo el personal de la Gerencia Técnica de Sistemas Suburbanos</t>
  </si>
  <si>
    <t xml:space="preserve">OOMPTS-01  OOMPTS-06 OOMPTS-07   OOMPTS-09                          OOMPTS-15                    OOMPTS-17                                      </t>
  </si>
  <si>
    <t>Reuniones mensuales, o visita en el área de trabajo</t>
  </si>
  <si>
    <t xml:space="preserve"> Reunión mensual o visita en área de trabajo </t>
  </si>
  <si>
    <t>Reunión Mensual</t>
  </si>
  <si>
    <t>Evaluación de comunicación interna</t>
  </si>
  <si>
    <t>OOMRSC-25</t>
  </si>
  <si>
    <t>Reunión  o visita en el área de trabajo</t>
  </si>
  <si>
    <t>Gerente Técnico de Sistemas Suburbanos/supervisor de calidad/auxiliar administrativa</t>
  </si>
  <si>
    <t>Coordinador del sistema de gestión de calidad</t>
  </si>
  <si>
    <t>Consumo de energía eléctrica</t>
  </si>
  <si>
    <t>Supervisor de calidad</t>
  </si>
  <si>
    <t>Dirección general, contraloría, Subdirector técnico suburbano, gerente técnico contabilidad</t>
  </si>
  <si>
    <t>Pago de consumo de energía eléctrica( CFE)</t>
  </si>
  <si>
    <t>Oficio</t>
  </si>
  <si>
    <t>Pago derechos federales y derechos de conexión CEA</t>
  </si>
  <si>
    <t>Volúmenes captados por concepto de agua</t>
  </si>
  <si>
    <t>Pago a contratista</t>
  </si>
  <si>
    <t>Asistente de la Gerencia Tecnica de Sistemas Suburbanos</t>
  </si>
  <si>
    <t>Departamento de compras</t>
  </si>
  <si>
    <t>OOMPTS-13</t>
  </si>
  <si>
    <t>Cuando se inicie una obra.</t>
  </si>
  <si>
    <t>Gerencia de Supervisión y Control de Obras</t>
  </si>
  <si>
    <t>Subdirección de Mantenimiento de redes, Comunicación Social.</t>
  </si>
  <si>
    <t>Al momento de iniciar con la ejecución del contrato.</t>
  </si>
  <si>
    <t xml:space="preserve">Mediante oficio </t>
  </si>
  <si>
    <t>Medios electrónicos.</t>
  </si>
  <si>
    <t>Gerente  de Supervisión y Control de Obras</t>
  </si>
  <si>
    <t>Cobro de Estimaciones</t>
  </si>
  <si>
    <t>Departamento de Tramites técnicos</t>
  </si>
  <si>
    <t>Al momento de autorizar una estimación.</t>
  </si>
  <si>
    <t>OOMXSO-01 OOMXSO-03</t>
  </si>
  <si>
    <t>EXPEDIENTES</t>
  </si>
  <si>
    <t>Realización de convenios de monto, tiempo y conceptos</t>
  </si>
  <si>
    <t>Departamento de Licitaciones</t>
  </si>
  <si>
    <t>Al momento de que se requiera modificación</t>
  </si>
  <si>
    <t xml:space="preserve">OOMRCL- 16 OOMRCL-17       </t>
  </si>
  <si>
    <t>Físicamente y  Medios electrónicos.</t>
  </si>
  <si>
    <t>Entrega de documentación</t>
  </si>
  <si>
    <t>Subdirección de Mantenimiento de Redes, Proyectos e Infraestructura</t>
  </si>
  <si>
    <t xml:space="preserve">Cuando se realice alguna actualización </t>
  </si>
  <si>
    <t>Plano de obra terminada, Oficio al área requirente</t>
  </si>
  <si>
    <t>Cuando se termine una obra.</t>
  </si>
  <si>
    <t>Al momento de terminación del contrato.</t>
  </si>
  <si>
    <t>Medios electrónicos, correo electrónico.</t>
  </si>
  <si>
    <t>Realizar una conexión</t>
  </si>
  <si>
    <t>Subdirección de Mantenimiento de redes, Comunicación Social, CATEL.</t>
  </si>
  <si>
    <t>Al momento de requerir programar alguna conexión</t>
  </si>
  <si>
    <t xml:space="preserve">OOMRSO-17 OOMXSO-08  OOMXSO-09 </t>
  </si>
  <si>
    <t>Entrega de documentación físicamente</t>
  </si>
  <si>
    <t xml:space="preserve">Activación del patrimonio </t>
  </si>
  <si>
    <t>Al momento de recibir un fraccionamiento</t>
  </si>
  <si>
    <t xml:space="preserve">Mediante oficio y copia de Acta Entrega-Recepción </t>
  </si>
  <si>
    <t xml:space="preserve">Entrega de documentacion fisicamente y Correo electronico </t>
  </si>
  <si>
    <t>Indicadores de resultados de la gerencia</t>
  </si>
  <si>
    <t>Gerente de Proyectos</t>
  </si>
  <si>
    <t>Alta Dirección, Sistema de Gestión de la Calidad, Personal adscrito a la gerencia</t>
  </si>
  <si>
    <t xml:space="preserve">OOMPPI-01 OOMPPI-02 OOMPPI-03 OOMPPI-04  </t>
  </si>
  <si>
    <t>Personal adscrito a la gerencia</t>
  </si>
  <si>
    <t>En el mes que corresponda (minuta de reunión Mensual)</t>
  </si>
  <si>
    <t>Reunión Informativa</t>
  </si>
  <si>
    <t>Avances de proyectos y aspectos importantes a comunicar al personal adscrito a la gerencia</t>
  </si>
  <si>
    <t>Asignación de proyectos</t>
  </si>
  <si>
    <t>Folio</t>
  </si>
  <si>
    <t>Control de Folios</t>
  </si>
  <si>
    <t>Personal</t>
  </si>
  <si>
    <t>Requisitos para los trámites de Viabilidades comerciales e Industriales</t>
  </si>
  <si>
    <t xml:space="preserve">Población en general </t>
  </si>
  <si>
    <t xml:space="preserve">OOMPPI-02 </t>
  </si>
  <si>
    <t>Página de internet del organismo</t>
  </si>
  <si>
    <t>Requisitos para los trámites de Prefactibilidades y Aprobación de proyectos de fraccionamientos</t>
  </si>
  <si>
    <t>Desarrolladores de vivienda</t>
  </si>
  <si>
    <t xml:space="preserve">OOMPPI-01 OOMPPI-04  </t>
  </si>
  <si>
    <t>Entrega de proyectos de agua potable y alcantarillado</t>
  </si>
  <si>
    <t>Las diferentes áreas del organismo, asi como el Gobierno Municipal, Estatal y Federal.</t>
  </si>
  <si>
    <t>OOMPPI-03</t>
  </si>
  <si>
    <t>BITACORA DE CAMPO Y SOLUCION DE REPORTES</t>
  </si>
  <si>
    <t>SUPERVISOR DE MANTENIMIENTO DE REDES</t>
  </si>
  <si>
    <t>LINEA OOMAPASC</t>
  </si>
  <si>
    <t>DIARIO</t>
  </si>
  <si>
    <t>OOMRMR-02</t>
  </si>
  <si>
    <t>COPIA FISICA</t>
  </si>
  <si>
    <t>INDICADOR: TIEMPOS DE RESPUSTA POR CONCEPTO BASADOS EN PORCENTAJES</t>
  </si>
  <si>
    <t>GERENTE DE MATENIMIENTO DE REDES</t>
  </si>
  <si>
    <t>SGC</t>
  </si>
  <si>
    <t>INDICADOR</t>
  </si>
  <si>
    <t>DIGITAL Y COPIA FISICA</t>
  </si>
  <si>
    <t xml:space="preserve">CONDENSADO DE ESTIMACIONES </t>
  </si>
  <si>
    <t>GERENCIA DE COMPRAS</t>
  </si>
  <si>
    <t>SEMANAL</t>
  </si>
  <si>
    <t>OOMRMR-26</t>
  </si>
  <si>
    <t>DOCUMENTO ORIGINAL EN FISICO</t>
  </si>
  <si>
    <t>Gerente de Mantenimiento de Redes.</t>
  </si>
  <si>
    <t>MATRIZ DE RIESGOS</t>
  </si>
  <si>
    <t>ANUAL</t>
  </si>
  <si>
    <t>OOMRSC-37</t>
  </si>
  <si>
    <t>FISICO</t>
  </si>
  <si>
    <t>FODA</t>
  </si>
  <si>
    <t>OOMRSC-36</t>
  </si>
  <si>
    <t>Gerente de Sectorización Hidrométrica e Innovación</t>
  </si>
  <si>
    <t>1er elaboración de proyectos para mejoramiento de la eficiencia
2do: detecciones de infraestructura subterránea</t>
  </si>
  <si>
    <t>Minuta de trabajo      OOMRSC-03</t>
  </si>
  <si>
    <t>Seguimiento de proyectos y aspectos importantes a comunicar al personal adscrito a la gerencia</t>
  </si>
  <si>
    <t>Asignación de proyectos, modelos hidráulicos y SIG, detecciones.</t>
  </si>
  <si>
    <t>área:</t>
  </si>
  <si>
    <t>Indicadores:</t>
  </si>
  <si>
    <t>Matriz de comunicación:</t>
  </si>
  <si>
    <t xml:space="preserve">Coordinador de Laboratorio
</t>
  </si>
  <si>
    <t>Misión, Visión, valores (manual de calidad), Política de calidad , política de riesgos y objetivos de calidad.</t>
  </si>
  <si>
    <t>A todo el personal del organismo.</t>
  </si>
  <si>
    <t>Cuando se realice alguna actualización o cuando no se cumpla con el indicador de comunicación.</t>
  </si>
  <si>
    <t xml:space="preserve">OOMLSC-01  OOMRSC-01  OOMRSC-02  OOMRSC-38  </t>
  </si>
  <si>
    <t xml:space="preserve">Medios electrónicos, correo electrónico (en caso de modificación), gafete, cuadros informativos. </t>
  </si>
  <si>
    <t xml:space="preserve">Auditor Líder </t>
  </si>
  <si>
    <t>Directores, Gerentes, Coordinadores, auditores internos,   y  responsables de proceso</t>
  </si>
  <si>
    <t>Bimestral y No Programadas</t>
  </si>
  <si>
    <t>Informe de resultados de la auditoría externa.</t>
  </si>
  <si>
    <t>Alta dirección,  Auditores Externos  y SGC</t>
  </si>
  <si>
    <t>Direcciones,  Gerencias, Coordinaciones y responsables de proceso</t>
  </si>
  <si>
    <t xml:space="preserve">Anual </t>
  </si>
  <si>
    <t>Informe de auditoria por parte de auditores externos</t>
  </si>
  <si>
    <t>Reunión Informativa  y Correo electrónico</t>
  </si>
  <si>
    <t>Estado de acciones correctivas y  mejoras.</t>
  </si>
  <si>
    <t>Coordinador del SGC en mejora continua</t>
  </si>
  <si>
    <t xml:space="preserve">Direcciones  Gerencias y Coordinaciones </t>
  </si>
  <si>
    <t xml:space="preserve">  OOMRSC-04</t>
  </si>
  <si>
    <t>Coordinador del SGC</t>
  </si>
  <si>
    <t>Direcciones  Gerencias, Coordinaciones y responsables de proceso</t>
  </si>
  <si>
    <t>Resultados de la evaluación de comunicación.</t>
  </si>
  <si>
    <t xml:space="preserve">Indicador </t>
  </si>
  <si>
    <t>Manual de calidad</t>
  </si>
  <si>
    <t xml:space="preserve">Auxiliar del SGC en control de documentos </t>
  </si>
  <si>
    <t>OOMLSC-01</t>
  </si>
  <si>
    <t xml:space="preserve">Documentación en master web </t>
  </si>
  <si>
    <t xml:space="preserve">Personal involucrado en el cambio </t>
  </si>
  <si>
    <t xml:space="preserve">Documentos  solicitados en master web  </t>
  </si>
  <si>
    <t>Cumplimiento en FODA y MATRIZ DE RIESGOS</t>
  </si>
  <si>
    <t xml:space="preserve">Direcciones  Gerencias Y  Coordinaciones </t>
  </si>
  <si>
    <t>Jefe de Línea OOMAPASC</t>
  </si>
  <si>
    <t>Auxiliares de Atención telefónica.</t>
  </si>
  <si>
    <t xml:space="preserve">OOMRSC-01  OOMRSC-02   </t>
  </si>
  <si>
    <t xml:space="preserve">Medios electrónicos, correo electrónico (en caso de modificación), gafete. </t>
  </si>
  <si>
    <t xml:space="preserve">Dirección General, SGC y Auxiliares de atención telefónica. </t>
  </si>
  <si>
    <t>Indicadores y OOMRSC-03</t>
  </si>
  <si>
    <t xml:space="preserve">Reunión Informativa </t>
  </si>
  <si>
    <t>Estado de oportunidades de mejora</t>
  </si>
  <si>
    <t>Direccion General, SGC y Auxiliares de Atención telefónica.</t>
  </si>
  <si>
    <t>Cuatrimestral</t>
  </si>
  <si>
    <t xml:space="preserve">Informe de auditoria interna,   OOMRSC-03   </t>
  </si>
  <si>
    <t>Resultados de total de llamadas recibidas por auxiliar telefónico.</t>
  </si>
  <si>
    <t>OOMRAT-21  OOMRAT-22</t>
  </si>
  <si>
    <t>Documento impreso.</t>
  </si>
  <si>
    <t xml:space="preserve">Folios y ordenes de trabajo. </t>
  </si>
  <si>
    <t>Departamento Línea OOMAPASC</t>
  </si>
  <si>
    <t>A todas las áreas del Organismo.</t>
  </si>
  <si>
    <t>Diariamente</t>
  </si>
  <si>
    <t>Listados de reportes</t>
  </si>
  <si>
    <t>Electrónicamente, sistema CONRAD y AQUAPLUS</t>
  </si>
  <si>
    <t>Seguimiento a folios y soluciones.</t>
  </si>
  <si>
    <t>Usuarios Externos</t>
  </si>
  <si>
    <t>Folios de atención.</t>
  </si>
  <si>
    <t>Vía telefónica, WhatsApp, correo electrónico.</t>
  </si>
  <si>
    <t>SMS para contrato (con cotización cuando aplica)</t>
  </si>
  <si>
    <t>Gcia de Rec. Materiales</t>
  </si>
  <si>
    <t>Gerencia de Licitaciones</t>
  </si>
  <si>
    <t>Cuando se requiere o después Comité Compras</t>
  </si>
  <si>
    <t>OOMRRM-01 (y si aplica cotización)</t>
  </si>
  <si>
    <t>presencial físicamente</t>
  </si>
  <si>
    <t>Solicitud de contrato</t>
  </si>
  <si>
    <t>Dirección Jurídica</t>
  </si>
  <si>
    <t>Cuando se requiere un contrato</t>
  </si>
  <si>
    <t>OOMRCL- 13, OOMRJU-13, OOMRCL-06 o OOMRCL-05, OOMRRM-01</t>
  </si>
  <si>
    <t>Proyecto obra</t>
  </si>
  <si>
    <t xml:space="preserve">Gerente de Proyectos </t>
  </si>
  <si>
    <t>Gerente de Licitaciones</t>
  </si>
  <si>
    <t>Cuando se requiere licitar una obra</t>
  </si>
  <si>
    <t>OOMRPI-07, programa de obra y planos</t>
  </si>
  <si>
    <t>Convocatoria</t>
  </si>
  <si>
    <t>Personal de periódico, Boletín Oficial estado o Gestor DOF</t>
  </si>
  <si>
    <t>Cuando se requiere licitación publica una obra</t>
  </si>
  <si>
    <t>Convocatoria, oficio solicitud de publicación</t>
  </si>
  <si>
    <t>correo electrónico y paquetería</t>
  </si>
  <si>
    <t>Documentos y tablas de transparencia</t>
  </si>
  <si>
    <t>Titular de Transparencia</t>
  </si>
  <si>
    <t>mensual y trimestral</t>
  </si>
  <si>
    <t>documentos de proceso contratación y tablas art. 70, 81 y 85</t>
  </si>
  <si>
    <t>Mejora</t>
  </si>
  <si>
    <t>OOMRSC-21</t>
  </si>
  <si>
    <t>físicamente</t>
  </si>
  <si>
    <t>Indicador de Calidad</t>
  </si>
  <si>
    <t>Indicador de calidad</t>
  </si>
  <si>
    <t>Información Programática Presupuestal</t>
  </si>
  <si>
    <t>Jefe de Presupuestos</t>
  </si>
  <si>
    <t xml:space="preserve">O.P. 12 </t>
  </si>
  <si>
    <t>Revisión de    Vehículos Oficiales</t>
  </si>
  <si>
    <t>Aux. de Mtto y Servicios Generales Enfocado a Vehículos</t>
  </si>
  <si>
    <t>A todo el personal que cuente con resguardo oficial de vehículos</t>
  </si>
  <si>
    <t xml:space="preserve">cada 6 meses </t>
  </si>
  <si>
    <t xml:space="preserve">Medios electrónicos, correo electrónico </t>
  </si>
  <si>
    <t>Gasolina</t>
  </si>
  <si>
    <t>A todo el personal registrado dentro del concentrado de combustible y personal externo (gasolineras)</t>
  </si>
  <si>
    <t xml:space="preserve">Cuando se realiza alguna actualización </t>
  </si>
  <si>
    <t>Oficio, Correo electrónico</t>
  </si>
  <si>
    <t>Coordinador de Mtto y Servicios Generales</t>
  </si>
  <si>
    <t>Limpieza de Edificios e Intendencia</t>
  </si>
  <si>
    <t>Aux. de Mtto y Servicios Generales Enfocado a Edificios</t>
  </si>
  <si>
    <t>A todo el personal del Organismo encargado de área de infraestructura: Sucursales, Oficinas, Plantas Potabilizadoras, Centros de cobro, Plantas Tratadoras, pozos, rebombeo, Cárcamo</t>
  </si>
  <si>
    <t xml:space="preserve">Mensual                </t>
  </si>
  <si>
    <t>Gráfica digital</t>
  </si>
  <si>
    <t>Gerente de Rec. Materiales</t>
  </si>
  <si>
    <t>Personal de Recursos Materiales / Dir. Administrativo</t>
  </si>
  <si>
    <t xml:space="preserve">Cuando se generan actualizaciones </t>
  </si>
  <si>
    <t xml:space="preserve"> OOMRSC-36 Y OOMRRM-37</t>
  </si>
  <si>
    <t>Física y Digitalmente</t>
  </si>
  <si>
    <t>Requerimientos de Productos y/o Servicios para iniciar el proceso de adquisición</t>
  </si>
  <si>
    <t>Usuarios</t>
  </si>
  <si>
    <t>Compras</t>
  </si>
  <si>
    <t>Según lo requieran</t>
  </si>
  <si>
    <t>OOMRRM-01 Solicitud de Materiales y Servicios</t>
  </si>
  <si>
    <t>Impresión Física o Autorizaciones vía Sistema Eco-Hora</t>
  </si>
  <si>
    <t>Productos y/o servicios a Cotizar</t>
  </si>
  <si>
    <t>Personal de compras</t>
  </si>
  <si>
    <t>Proveedores</t>
  </si>
  <si>
    <t>Según los requerimientos</t>
  </si>
  <si>
    <t>OOMRRM-03 Cuadro de Cotizaciones</t>
  </si>
  <si>
    <t>Digital Vía Correo Electrónico</t>
  </si>
  <si>
    <t>Productos y/o servicios a Comprar</t>
  </si>
  <si>
    <t>Según las SMS y Cotizaciones autorizadas</t>
  </si>
  <si>
    <t>OOMRRM-04 Orden de Compra</t>
  </si>
  <si>
    <t>Datos Generales y Giro de los proveedores  Confiables</t>
  </si>
  <si>
    <t>Área de Transparencia</t>
  </si>
  <si>
    <t xml:space="preserve">Mensualmente </t>
  </si>
  <si>
    <t>OOMRRM-07 Catálogo de Proveedores</t>
  </si>
  <si>
    <t>Inscripción de los proveedores registrados en el padrón</t>
  </si>
  <si>
    <t>Gerencia de Rec. Materiales</t>
  </si>
  <si>
    <t>Mensualmente</t>
  </si>
  <si>
    <t>OOMRRM-10 Informe del Proveedor</t>
  </si>
  <si>
    <t>Impresión Física para Archivo</t>
  </si>
  <si>
    <t>Motivo por el cual se emite dicho rechazo</t>
  </si>
  <si>
    <t>Personal de compras y Almacenes</t>
  </si>
  <si>
    <t>Proveedores y Gerencia</t>
  </si>
  <si>
    <t xml:space="preserve">Según el efecto </t>
  </si>
  <si>
    <t>OOMRRM-11 Rechazo de productos y/o Servicios</t>
  </si>
  <si>
    <t>Impresión Física y Digital vía correo electrónico</t>
  </si>
  <si>
    <t>El efecto de reevaluar a los proveedores que resultaron no confiables durante un periodo</t>
  </si>
  <si>
    <t>Semestralmente según revisión</t>
  </si>
  <si>
    <t>OOMRRM-31 Reevaluación de proveedores</t>
  </si>
  <si>
    <t xml:space="preserve">Condensado de información </t>
  </si>
  <si>
    <t xml:space="preserve">Conformidad de los productos y/o servicios, recibidos por el cliente interno  </t>
  </si>
  <si>
    <t>Usuarios / Según aplique</t>
  </si>
  <si>
    <t>OOMRRM-33 Seguimiento de Satisfacción del usuario</t>
  </si>
  <si>
    <t>Encuesta OOMRRM-03</t>
  </si>
  <si>
    <t xml:space="preserve">Días festivos </t>
  </si>
  <si>
    <t>Supervisor administrativo y SGC</t>
  </si>
  <si>
    <t>Cuando es un día festivo</t>
  </si>
  <si>
    <t>OFICIO</t>
  </si>
  <si>
    <t>fallecimientos, donadores de sangre, cumpleaños,  avisos relacionados a uniformes, seguros de vida y autos.</t>
  </si>
  <si>
    <t xml:space="preserve">Auxiliar de Recursos Humanos enfocado a compras </t>
  </si>
  <si>
    <t xml:space="preserve">cuando se requiere </t>
  </si>
  <si>
    <t>correo Electrónico</t>
  </si>
  <si>
    <t>Gerente de Rec. Humanos</t>
  </si>
  <si>
    <t xml:space="preserve">Cursos y becas </t>
  </si>
  <si>
    <t>Coordinador de calidad en el servicio</t>
  </si>
  <si>
    <t xml:space="preserve">En caso de que se requiera informar al personal sobre alguna información extraordinaria </t>
  </si>
  <si>
    <t xml:space="preserve">Gerente de Recursos Humanos </t>
  </si>
  <si>
    <t xml:space="preserve">se envía Indicador de Ambiente de Trabajo </t>
  </si>
  <si>
    <t xml:space="preserve">Supervisor Administrativo y del SGC </t>
  </si>
  <si>
    <t>Al personal que le corresponda según el programa anual de ambiente de trabajo</t>
  </si>
  <si>
    <t xml:space="preserve">cada mes </t>
  </si>
  <si>
    <t>OOMPRH-04 OOMRRH-13</t>
  </si>
  <si>
    <t xml:space="preserve">se Informa de Altas cambio y bajas de personal </t>
  </si>
  <si>
    <t xml:space="preserve"> Directores y Gerentes</t>
  </si>
  <si>
    <t>cuando exista un movimiento de personal</t>
  </si>
  <si>
    <t>Coordinación en la elaboración de presupuesto de egresos e inversión</t>
  </si>
  <si>
    <t>Jefe de presupuestos</t>
  </si>
  <si>
    <t>Directores, Gerentes, Coordinadores</t>
  </si>
  <si>
    <t>OOMPCO-01 OOMRCO-05 OOMRCO-06 OOMRCO-07</t>
  </si>
  <si>
    <t>Gerente de Contabilidad</t>
  </si>
  <si>
    <t>Avance presupuestal</t>
  </si>
  <si>
    <t>OOMRCO-03 OOMPCO-02</t>
  </si>
  <si>
    <t>Contingencia en site de informática.</t>
  </si>
  <si>
    <t>Gerente de informática</t>
  </si>
  <si>
    <t>Director General, director administrativo y director del órgano de control</t>
  </si>
  <si>
    <t>cuando se presente alguna contingencia.</t>
  </si>
  <si>
    <t xml:space="preserve">Mediante oficio con folio de control. </t>
  </si>
  <si>
    <t>Resultado de indicadores, estado de acciones correcticas, plan de mejora y asuntos del área.</t>
  </si>
  <si>
    <t>Personal de la gerencia de informática</t>
  </si>
  <si>
    <t>mensual</t>
  </si>
  <si>
    <t>Minuta de trabajo OOMRSC-03</t>
  </si>
  <si>
    <t>Reuniones mensuales.</t>
  </si>
  <si>
    <t>El programa de mantenimiento preventivo a equipo de cómputo e impresoras.</t>
  </si>
  <si>
    <t>Auxiliar de Mantenimiento preventivo a Equipo de Cómputo.</t>
  </si>
  <si>
    <t>cada 4 meses</t>
  </si>
  <si>
    <t>OOMRGI-05</t>
  </si>
  <si>
    <t>Actualizaciones de mesa de servicios de informática.</t>
  </si>
  <si>
    <t>Aux. de servicios informáticos</t>
  </si>
  <si>
    <t>cada vez que se actualiza.</t>
  </si>
  <si>
    <t>Mesa de servicios</t>
  </si>
  <si>
    <t>Fallas de sistemas y redes.</t>
  </si>
  <si>
    <t>Coordinador de informática</t>
  </si>
  <si>
    <t>Personal involucrado</t>
  </si>
  <si>
    <t>cuando se presente una falla.</t>
  </si>
  <si>
    <t>correo</t>
  </si>
  <si>
    <t xml:space="preserve">Correo Electrónico, vía teléfono y Skype. </t>
  </si>
  <si>
    <t>problemas y fallas en sectoriales de red, cámaras y todos los sistemas que se manejan en el organismo</t>
  </si>
  <si>
    <t>Personal de la Gerencia</t>
  </si>
  <si>
    <t>proveedores</t>
  </si>
  <si>
    <t>cuando se presente un problema y se delega a un proveedor.</t>
  </si>
  <si>
    <t xml:space="preserve">Documentos solicitados por el proveedor. </t>
  </si>
  <si>
    <t xml:space="preserve">correo electrónico, videoconferencia y WhatsApp. </t>
  </si>
  <si>
    <t>Resultados mensuales de los indicadores de desempeño</t>
  </si>
  <si>
    <t>Coordinador de Seguridad Industrial</t>
  </si>
  <si>
    <t>A los integrantes de la coordinación de Seguridad Industrial</t>
  </si>
  <si>
    <t>Indicadores de Desempeño OOMRSC-03</t>
  </si>
  <si>
    <t>Reunión mensual de la coordinación de Seguridad Industrial</t>
  </si>
  <si>
    <t>OOMRSC-04
OOMRSC-03</t>
  </si>
  <si>
    <t>Minuta de Trabajo.</t>
  </si>
  <si>
    <t>Evidencia fotográfica de las ordenes de trabajo realizadas por diferentes áreas</t>
  </si>
  <si>
    <t>Comisión de Seguridad e Higiene</t>
  </si>
  <si>
    <t>Cuando se realizan trabajos de mantenimiento en las áreas</t>
  </si>
  <si>
    <t>Archivo</t>
  </si>
  <si>
    <t>Inducción al trabajo seguro</t>
  </si>
  <si>
    <t>Jefe de Seguridad Industrial</t>
  </si>
  <si>
    <t>Al personal de nuevo ingreso</t>
  </si>
  <si>
    <t>Cada vez que 
hay Inducción a personal de nuevo ingreso</t>
  </si>
  <si>
    <t>Curso teorico-practico del uso correcto del extintor</t>
  </si>
  <si>
    <t>Proveedor del servicio de extintor</t>
  </si>
  <si>
    <t>Practica</t>
  </si>
  <si>
    <t>Plan de Contingencia del OOMAPAS de Cajeme</t>
  </si>
  <si>
    <t xml:space="preserve">Cuando se realiza
 alguna consulta </t>
  </si>
  <si>
    <t>OOMRIS-15</t>
  </si>
  <si>
    <t>Master Web y Folletos</t>
  </si>
  <si>
    <t>FODA Y MATRIZ DE RIESGOS Y OPORTUNIDADES DEL OOMAPAS DE CAJEME</t>
  </si>
  <si>
    <t>OOMRSC-36-IS OOMRSC-37-IS</t>
  </si>
  <si>
    <t>Master Web</t>
  </si>
  <si>
    <t>Riesgos de trabajo(accidentes)</t>
  </si>
  <si>
    <t>A las areas con relacion a donde ocurrio el accidente</t>
  </si>
  <si>
    <t>Mensual en caso de haber riesgos de trabajo</t>
  </si>
  <si>
    <t>Estadísticas de los reportes de fuga de agua y drenajes en los medios de comunicación</t>
  </si>
  <si>
    <t>Auxiliar de Comunicación e Imagen enfocado a síntesis noticias</t>
  </si>
  <si>
    <t>Al Gerente de Comunicación e Imagen Institucional/ Al departamento de SGC</t>
  </si>
  <si>
    <t>10 Días después del cierre de mes</t>
  </si>
  <si>
    <t>OOMRCI-03</t>
  </si>
  <si>
    <t xml:space="preserve">Se envía por correo electrónico interno </t>
  </si>
  <si>
    <t>Informe de resultados de  auditorías, indicadores y revisión del SGC</t>
  </si>
  <si>
    <t xml:space="preserve">Gerente de Comunicación e Imagen </t>
  </si>
  <si>
    <t>Al personal que integra el departamento</t>
  </si>
  <si>
    <t>Mensual y cuando se requiera</t>
  </si>
  <si>
    <t>OOMRSC-03
OOMRSC-04</t>
  </si>
  <si>
    <t>Minuta</t>
  </si>
  <si>
    <t>Se envía la información a Transparencia</t>
  </si>
  <si>
    <t>al Responsable de Transparencia</t>
  </si>
  <si>
    <t xml:space="preserve">Formatos de transparencia </t>
  </si>
  <si>
    <t xml:space="preserve"> Correo electrónico</t>
  </si>
  <si>
    <t>Síntesis de prensa</t>
  </si>
  <si>
    <t>A Directores y Gerentes del Organismo</t>
  </si>
  <si>
    <t>Diario, siempre y cuando se encuentren noticias publicadas.</t>
  </si>
  <si>
    <t>Documento de Word denominado "Síntesis de prensa"</t>
  </si>
  <si>
    <t>Platicas Escolares</t>
  </si>
  <si>
    <t>Responsable de eventos de cultura del agua</t>
  </si>
  <si>
    <t>Alumnos en general</t>
  </si>
  <si>
    <t>Diario y cuando se requiera</t>
  </si>
  <si>
    <t>Platicas escolares</t>
  </si>
  <si>
    <t>Se realizan platicas a los alumnos</t>
  </si>
  <si>
    <t>Publicidad y promociones</t>
  </si>
  <si>
    <t>Auxiliar de Comunicación e Imagen enfocado a fotografía y video</t>
  </si>
  <si>
    <t>Comunidad en General</t>
  </si>
  <si>
    <t>Cuando se requiera</t>
  </si>
  <si>
    <t>Documento diseñado en JPG y en caso de video documento en formato  mp4</t>
  </si>
  <si>
    <t>Se sube la información a redes sociales</t>
  </si>
  <si>
    <t>Boletines</t>
  </si>
  <si>
    <t xml:space="preserve">Documento de Word  en hoja membretada  </t>
  </si>
  <si>
    <t>Se envía por correo electrónico a los medios de comunicación para que ellos a su vez lo publiquen en sus redes y páginas.</t>
  </si>
  <si>
    <t xml:space="preserve">Avisos de cortes, baja presión y trabajos especiales </t>
  </si>
  <si>
    <t xml:space="preserve">Aclaración a usuarios </t>
  </si>
  <si>
    <t>Auxiliar de atención a usuarios</t>
  </si>
  <si>
    <t>Dirección, Gerencias, jefaturas aux. atn. Especial, o personal que le compete en el OOMAPASC</t>
  </si>
  <si>
    <t>Cuando se requiera una aclaración que compete a alguna de las gerencias del OOMAPASC</t>
  </si>
  <si>
    <t>Orden de trabajo, correo, oficio, intranet, master web, folio por atención telefonica.</t>
  </si>
  <si>
    <t xml:space="preserve">Correo Electrónico, teléfono, intranet y sistema comercial </t>
  </si>
  <si>
    <t>Satisfacción al cliente</t>
  </si>
  <si>
    <t>Gerencia de contratos y servicios, aux atn especial.</t>
  </si>
  <si>
    <t xml:space="preserve">Cuando se realiza un trámite en oficina matriz y sucursales </t>
  </si>
  <si>
    <t xml:space="preserve">OOMRGC-03   ANEXO 10 </t>
  </si>
  <si>
    <t>Correo Electrónico, teléfono, intranet,sistema comercial , munuta de trabajo,indicadores.</t>
  </si>
  <si>
    <t>Actualizacion o cambios en la GCS ya sean requisitos, costos, programas de recaudacion, horarios.</t>
  </si>
  <si>
    <t>Gerente de contratos, Auxiliar de atención a usuarios, supervisor de auxiliares, jefe de atn a usuarios, coordinador de sucursales .</t>
  </si>
  <si>
    <t>Areas que les compete en el organismo (Cominicación social, Linea catel, aux. atn a usuarios, a quien pueda difundir la información.)</t>
  </si>
  <si>
    <t>Cuando la Dirección comercial autorice y notifique a la GCS</t>
  </si>
  <si>
    <t>correo Electrónico,  intranet , oficio.</t>
  </si>
  <si>
    <t>Correo Electrónico, redes sociales,  teléfono, WhatsApp, intranet,sistema comercial , oficio, munuta de trabajo.</t>
  </si>
  <si>
    <t>Ingresos diarios</t>
  </si>
  <si>
    <t xml:space="preserve">cajera general </t>
  </si>
  <si>
    <t xml:space="preserve">Director comercial, Gerencia de CS, supervisor de auxiliares. </t>
  </si>
  <si>
    <t>Diario</t>
  </si>
  <si>
    <t>Gerente de Contratos y Servicios.</t>
  </si>
  <si>
    <t>SGC       Indicadores</t>
  </si>
  <si>
    <t xml:space="preserve">Supervisor de auxiliares </t>
  </si>
  <si>
    <t xml:space="preserve">Sistema de gestion de calidad, Alta dirección, Gerente de CS, auxiliares de atn a usuarios </t>
  </si>
  <si>
    <t>Minuta de trabajo</t>
  </si>
  <si>
    <t>Revisión por la direccion, Minuta de trabajo,reunión mensual con el personal de la gerencia.</t>
  </si>
  <si>
    <t>Ordenes de trabajo</t>
  </si>
  <si>
    <t>Al area correspondiente  (padron de usuarios, verificacion y lecturas, control y servicios.)</t>
  </si>
  <si>
    <t>Cuando la aclaración requiere una revisión a peticion del usuario.</t>
  </si>
  <si>
    <t>sistema comercial</t>
  </si>
  <si>
    <t>El sistema comercial le genera una orden de trabajo a la gerencia correspondiente.</t>
  </si>
  <si>
    <t xml:space="preserve">Cuentas para realizar cortes </t>
  </si>
  <si>
    <t xml:space="preserve">Todos los Cortadores </t>
  </si>
  <si>
    <t>Usuarios Morosos</t>
  </si>
  <si>
    <t xml:space="preserve">cuando tiene 2 meses de vencimiento </t>
  </si>
  <si>
    <t xml:space="preserve">Se entrega un aviso de corte </t>
  </si>
  <si>
    <t xml:space="preserve">Reconexión </t>
  </si>
  <si>
    <t xml:space="preserve">Módulo </t>
  </si>
  <si>
    <t xml:space="preserve">Operador de Radio </t>
  </si>
  <si>
    <t xml:space="preserve">Al momento de generar un corte de servicio </t>
  </si>
  <si>
    <t xml:space="preserve">OOMRSC-04 </t>
  </si>
  <si>
    <t xml:space="preserve">Se genera orden de trabajo </t>
  </si>
  <si>
    <t xml:space="preserve">Toma Muerta </t>
  </si>
  <si>
    <t xml:space="preserve">Control y Servicios </t>
  </si>
  <si>
    <t xml:space="preserve">Al momento de que el usuario lo solicita </t>
  </si>
  <si>
    <t xml:space="preserve">OOMRSC-08  OOMRSC-15 </t>
  </si>
  <si>
    <t xml:space="preserve">Se envía el registro a Padrón de Usuarios </t>
  </si>
  <si>
    <t>Gerente de Control y Servicios.</t>
  </si>
  <si>
    <t xml:space="preserve">Visita </t>
  </si>
  <si>
    <t xml:space="preserve">Auxiliar de cobranza especial </t>
  </si>
  <si>
    <t xml:space="preserve">Al momento de Notificar </t>
  </si>
  <si>
    <t>OOMRCS-03</t>
  </si>
  <si>
    <t xml:space="preserve">Atención al Usuario </t>
  </si>
  <si>
    <t xml:space="preserve">Toma muerta no realizada </t>
  </si>
  <si>
    <t xml:space="preserve">Supervisora y Auxiliar de Contratos y Servicios </t>
  </si>
  <si>
    <t xml:space="preserve">Al momento de validar que no procede </t>
  </si>
  <si>
    <t>OOMRSC-13</t>
  </si>
  <si>
    <t xml:space="preserve">Contratos y Servicios </t>
  </si>
  <si>
    <t xml:space="preserve">Listado de cobranza Especial </t>
  </si>
  <si>
    <t xml:space="preserve">Todos los auxiliares de cobranza especial </t>
  </si>
  <si>
    <t xml:space="preserve">Al registrar adeudo la cuenta </t>
  </si>
  <si>
    <t xml:space="preserve">Reporte de Supervisión </t>
  </si>
  <si>
    <t xml:space="preserve">Supervisión de Cobranza Especial </t>
  </si>
  <si>
    <t xml:space="preserve">Gerencia  de Control y Servicios </t>
  </si>
  <si>
    <t xml:space="preserve">Diario </t>
  </si>
  <si>
    <t>OOMRSC-15</t>
  </si>
  <si>
    <t xml:space="preserve">Reporte Físico Archivado </t>
  </si>
  <si>
    <t xml:space="preserve">Reporta de Atención </t>
  </si>
  <si>
    <t xml:space="preserve">Coordinador de Cobranza Especial </t>
  </si>
  <si>
    <t>OOMRSC-17</t>
  </si>
  <si>
    <t xml:space="preserve">Supervisor de Cortes </t>
  </si>
  <si>
    <t>OOMRSC-19</t>
  </si>
  <si>
    <t>Cajera de sistemas suburbanos</t>
  </si>
  <si>
    <t xml:space="preserve"> usuarios </t>
  </si>
  <si>
    <t xml:space="preserve">Cuando se requiera una aclaración o atención al usuario </t>
  </si>
  <si>
    <t>Ordes de trabajo, OOMRAS-06      OOMRAS-07</t>
  </si>
  <si>
    <t xml:space="preserve">Correo Electrónico, teléfono y sistema comercial </t>
  </si>
  <si>
    <t>Gerente Comercial</t>
  </si>
  <si>
    <t>Cuando se realiza un trámite en Agencia o área de cajas</t>
  </si>
  <si>
    <t xml:space="preserve">CONTRATO OOMRAS-02 
ORDEN DE TRABAJO OOMRAS-06
NOTA DE CREDITO OOMRAS-07 
CONVENIO
OOMRAS-08
ENCUESTA
 OOMRAS 13 </t>
  </si>
  <si>
    <t>Sistema comercial</t>
  </si>
  <si>
    <t>Recibos informativos de montos a pagar</t>
  </si>
  <si>
    <t>Coordinador de facturación</t>
  </si>
  <si>
    <t xml:space="preserve">Mensual por sector  </t>
  </si>
  <si>
    <t xml:space="preserve">presencial </t>
  </si>
  <si>
    <t xml:space="preserve">Recibos </t>
  </si>
  <si>
    <t>Gerente de Verificación y Lectura</t>
  </si>
  <si>
    <t>Hoja de despacho de orden de trabajo</t>
  </si>
  <si>
    <t>Auxiliares de facturación, micro medición y ver y lec.</t>
  </si>
  <si>
    <t xml:space="preserve">Contratos y servicios y usuarios </t>
  </si>
  <si>
    <t>Cuando el usuario levanta una queja de ot</t>
  </si>
  <si>
    <t>Personal y por medio del sistema OOMRVL-08</t>
  </si>
  <si>
    <t xml:space="preserve">Verbal, y mediante el sistema comercial </t>
  </si>
  <si>
    <t xml:space="preserve">ENVIO DE INFORMACIÓN </t>
  </si>
  <si>
    <t xml:space="preserve">COORDINACIÓN DE ATENCIÓN CIUDADANA </t>
  </si>
  <si>
    <t>GERENTES DEL ORGANISMO</t>
  </si>
  <si>
    <t>CUANDO SE  RECIBA ALGÚN FOLIO DEL H. AYUNTAMIENTO DE CAJEME</t>
  </si>
  <si>
    <t xml:space="preserve">OOMXAC-01 </t>
  </si>
  <si>
    <t xml:space="preserve">CORREO ELECTROÓNICO </t>
  </si>
  <si>
    <t xml:space="preserve">APOYO EN AUDIENCIAS PÚBLICAS </t>
  </si>
  <si>
    <t>ÁREA COMERCIAL</t>
  </si>
  <si>
    <t>PETICIÓN DEL H. AYUNTAMIENTO DE CAJEME</t>
  </si>
  <si>
    <t>ENTREGA PERSONAL</t>
  </si>
  <si>
    <t>Coordinador de atención ciudadana</t>
  </si>
  <si>
    <t xml:space="preserve">ENTREGA DE SOLICITUD DE DOMICILIACION DE PAGOS </t>
  </si>
  <si>
    <t xml:space="preserve">AUXILIAR DE ATENCIÓN A USUARIOS </t>
  </si>
  <si>
    <t>CUANDO SE REALICE ALGUNA ALTA DE DOMICILIACION</t>
  </si>
  <si>
    <t>OOMRAC-04</t>
  </si>
  <si>
    <t xml:space="preserve">ENTREGA DE REPORTES </t>
  </si>
  <si>
    <t>CAJERA PRINCIPAL</t>
  </si>
  <si>
    <t>SEGÚN CALENDARIO DE FACTURACION</t>
  </si>
  <si>
    <t>-CORTE DE CAJA -PAGOS RECIBIDOS</t>
  </si>
  <si>
    <t xml:space="preserve">ENTREGA DE FOLIOS </t>
  </si>
  <si>
    <t>H. AYUNTAMIENTO DE CAJEME</t>
  </si>
  <si>
    <t xml:space="preserve">ENLACE DE OOMAPASC </t>
  </si>
  <si>
    <t>CUANDO SE REALICE UNA PETICIÓN DEL CIUDADANO</t>
  </si>
  <si>
    <t xml:space="preserve">CASOS TURNADOS POR LLAMADA </t>
  </si>
  <si>
    <t>CUANDO SE PRESENTE O EFECTUÉ UNA LLAMADA AL 070.  EL CIUDADANO EN EL H. AYUNTAMIENTO DE CAJEME</t>
  </si>
  <si>
    <t xml:space="preserve">LLAMADA TELEFONICA </t>
  </si>
  <si>
    <t xml:space="preserve">CAPTURA DE RESPUESTAS </t>
  </si>
  <si>
    <t>CUANDO SE TENGA UNA SOLUCION A LA PETICION DEL CIUDADANO</t>
  </si>
  <si>
    <t>SIGOB</t>
  </si>
  <si>
    <t>CONEXIÓN REMOTA AL SISTEMA SIGOB</t>
  </si>
  <si>
    <t>COBRANZA A USUARIOS DOMICILIADOS</t>
  </si>
  <si>
    <t>CONEXIÓN CORPORATIVA HSBC</t>
  </si>
  <si>
    <t xml:space="preserve">ARCHIVO TXT </t>
  </si>
  <si>
    <t>BUZÓN DE CONEXIÓN WIN-SCP</t>
  </si>
  <si>
    <t>Resultados de indicadores</t>
  </si>
  <si>
    <t>Gerente de padrón de usuarios</t>
  </si>
  <si>
    <t>SGC, integrantes del área de padrón de usuarios</t>
  </si>
  <si>
    <t>indicadores</t>
  </si>
  <si>
    <t>Cancelación de cuentas/saldos</t>
  </si>
  <si>
    <t>Órgano de control interno, Dirección Comercial, Contratos y Servicios, Contabilidad, Dirección Administrativa</t>
  </si>
  <si>
    <t>Por evento</t>
  </si>
  <si>
    <t>Constancia Depuración y Cancelación de Saldos OOMRGP-13</t>
  </si>
  <si>
    <t>Impreso</t>
  </si>
  <si>
    <t>Resultados de las revisiones de mantenimiento</t>
  </si>
  <si>
    <t>supervisor de padrón de usuarios</t>
  </si>
  <si>
    <t>Auxiliar de padrón</t>
  </si>
  <si>
    <t>Reporte de mantenimiento OOMRGP-15</t>
  </si>
  <si>
    <t>Resultados de validación</t>
  </si>
  <si>
    <t>supervisor validador</t>
  </si>
  <si>
    <t>Gerente de padrón de usuarios, supervisor de padrón, auxiliar de padrón de usuarios</t>
  </si>
  <si>
    <t>Semanal</t>
  </si>
  <si>
    <t>OOMRGP-11</t>
  </si>
  <si>
    <t>Resultados del reporte de mantenimiento</t>
  </si>
  <si>
    <t>Auxiliar de padrón de usuarios</t>
  </si>
  <si>
    <t>Resultado del programa del mantenimiento de Padrón por el mes OOMRGP-10</t>
  </si>
  <si>
    <t>Base de datos del padrón actualizado</t>
  </si>
  <si>
    <t>Todo el personal de las unidades administrativas que usan el sistema comercial.</t>
  </si>
  <si>
    <t xml:space="preserve">Recuadro de base de datos actualizado </t>
  </si>
  <si>
    <t>Procedimientos</t>
  </si>
  <si>
    <t>Área padrón de usuarios</t>
  </si>
  <si>
    <t>OOMPGP-01,                     OOMPGP-02,  OOMPGP-04,             OOMPGP-06,           OOMPGP-07,                 OOMPGP-08</t>
  </si>
  <si>
    <t>Descripción de puestos</t>
  </si>
  <si>
    <t>PADRON U-610-OOMRRH-09,               PADRON U-611-OOMRRH-09      PADRON U-612-OOMRRH-09    PADRON U-614-OOMRRH-09   PADRON U-615-OOMRRH-09</t>
  </si>
  <si>
    <t>Minuta OOMRSC-03</t>
  </si>
  <si>
    <t>Visitas programadas mensual</t>
  </si>
  <si>
    <t>Área padrón de usuarios, SGC, Dirección Comercial</t>
  </si>
  <si>
    <t>OOMRGP-04</t>
  </si>
  <si>
    <t>Impreso y/o Correo Electrónico</t>
  </si>
  <si>
    <t>Informe de resultados de la Revisión por la Dirección</t>
  </si>
  <si>
    <t xml:space="preserve">Coord. Gral. Dir. Jurídica </t>
  </si>
  <si>
    <t>Personal de la Dirección Jurídica</t>
  </si>
  <si>
    <t>Una vez que se recibe la información por parte del S.G.C.</t>
  </si>
  <si>
    <t xml:space="preserve">   OOMRSC-04</t>
  </si>
  <si>
    <t xml:space="preserve">correo electrónico </t>
  </si>
  <si>
    <t>cambios en los documentos externos</t>
  </si>
  <si>
    <t>Asistente de la Coord. Gral. de Dir. Jurídica</t>
  </si>
  <si>
    <t>todo el organismo</t>
  </si>
  <si>
    <t xml:space="preserve">Mensual  </t>
  </si>
  <si>
    <t xml:space="preserve">indicador </t>
  </si>
  <si>
    <t xml:space="preserve">Solicitudes de información </t>
  </si>
  <si>
    <t>Titular de la Unidad de enlace de Transparencia</t>
  </si>
  <si>
    <t xml:space="preserve"> indicador</t>
  </si>
  <si>
    <t>Elaboración de Contratos</t>
  </si>
  <si>
    <t>Direcciones  Gerencias, Coordinaciones</t>
  </si>
  <si>
    <t xml:space="preserve">Revisión por la dirección </t>
  </si>
  <si>
    <t>Evaluación servicio de Dirección Jurídica</t>
  </si>
  <si>
    <t>Asistente de la Coord. Gral. de Dir. Jurídica y Auxiliar de la Dirección Jurídica</t>
  </si>
  <si>
    <t>Al personal de Dirección Jurídica.</t>
  </si>
  <si>
    <t>OOMRJU-21</t>
  </si>
  <si>
    <t>Revisión del servicio de jurídico.</t>
  </si>
  <si>
    <t xml:space="preserve">Necesidades de la Dirección </t>
  </si>
  <si>
    <t>Coord. Gral. Dir. Jurídica, Director Jurídico</t>
  </si>
  <si>
    <t>Reunión</t>
  </si>
  <si>
    <t>Órgano de
 Control Interno</t>
  </si>
  <si>
    <t>Director del órgano de control interno</t>
  </si>
  <si>
    <t>Alta responsable y director del área correspondiente, a la dirección general</t>
  </si>
  <si>
    <t>Cuando se termine la auditoría</t>
  </si>
  <si>
    <t>Informe de auditoría</t>
  </si>
  <si>
    <t>Informe de auditoría impreso, transparencia</t>
  </si>
  <si>
    <t>Auditor líder de contabilidad gubernamental</t>
  </si>
  <si>
    <t>SGC, integrantes del área del Órgano de Control Interno</t>
  </si>
  <si>
    <t>Programa Anual de Control Administrativo</t>
  </si>
  <si>
    <t>Dirección general</t>
  </si>
  <si>
    <t>Cada año</t>
  </si>
  <si>
    <t>OOMROC-16</t>
  </si>
  <si>
    <t>Impreso, transparencia</t>
  </si>
  <si>
    <t>Quejas</t>
  </si>
  <si>
    <t>Personal del órgano de control interno</t>
  </si>
  <si>
    <t>Áreas involucrada con la queja</t>
  </si>
  <si>
    <t>OOMROC-18</t>
  </si>
  <si>
    <t>Por correo, impreso, transparencia</t>
  </si>
  <si>
    <t>Informe de resultados de la auditoría externas (entes fiscalizadores y despachos externos)</t>
  </si>
  <si>
    <t xml:space="preserve">Responsables de las áreas involucradas </t>
  </si>
  <si>
    <t>Por correo, minuta, transparencia</t>
  </si>
  <si>
    <t>Procedimientos y registros del área del órgano de control interno</t>
  </si>
  <si>
    <t>Documentos y registros</t>
  </si>
  <si>
    <t>Obligación de la Declaración de Situación Patrimonial</t>
  </si>
  <si>
    <t>Personal del OOMAPAS de Cajeme y al Órgano de Evaluación y Control Gubernamental</t>
  </si>
  <si>
    <t>Por evento y cada año</t>
  </si>
  <si>
    <t>Relación de personal obligado</t>
  </si>
  <si>
    <t>Oficio y correo electrónico</t>
  </si>
  <si>
    <t>Se da respuesta de los resultados de los estudios socioeconómicos</t>
  </si>
  <si>
    <t xml:space="preserve">Auxiliar de Trabajo Social </t>
  </si>
  <si>
    <t>A los Auxiliares de Atención a usuarios, Catel, cajeros y auxiliares admvos de agencias suburbanas</t>
  </si>
  <si>
    <t xml:space="preserve">Cuando se solicite el resultados de la encuesta realizada </t>
  </si>
  <si>
    <t>OOMRSS-01   OOMRSS-02</t>
  </si>
  <si>
    <t>Por teléfono, el auxiliar se acerca por la respuesta al departamento, por Teams.</t>
  </si>
  <si>
    <t>Subgerente de  Trabajo Social</t>
  </si>
  <si>
    <t>al personal que integra el departamento</t>
  </si>
  <si>
    <t>OOMRSC-04   OOMRSC-03
OOMRSC-14   OOMRSC-16</t>
  </si>
  <si>
    <t>Subgerente de Trabajo Social</t>
  </si>
  <si>
    <t>cuando se requiera
 Trimestral</t>
  </si>
  <si>
    <t>OOMRSS-01   OOMRSS-02  OOMRSS-11
LGT_ART70_FXVb_2021-2024</t>
  </si>
  <si>
    <t>registro OOMRJU-04 
 Correo electrónico</t>
  </si>
  <si>
    <t>Se da de alta a los usuarios con apoyos de Insten y Discapacidad</t>
  </si>
  <si>
    <t>A los Auxiliares de Atención a usuarios, cajeros, auxiliares adtvos y a quienes ocupan el apoyo</t>
  </si>
  <si>
    <t>diario</t>
  </si>
  <si>
    <t>OOMRSS-11</t>
  </si>
  <si>
    <t>la persona que realice el trámite lo entrega al departamento para su ingreso a Sistema Comercial</t>
  </si>
  <si>
    <t>Parte Interesada:</t>
  </si>
  <si>
    <t>Requisito:</t>
  </si>
  <si>
    <t>Norma o Ley que aplica:</t>
  </si>
  <si>
    <t>Área</t>
  </si>
  <si>
    <t>Producto</t>
  </si>
  <si>
    <t>USUARIO DEL AGUA</t>
  </si>
  <si>
    <t>TURBIEDAD</t>
  </si>
  <si>
    <t>OOMEOR-03 NOM-127-SSA1-2021</t>
  </si>
  <si>
    <t>COLOR</t>
  </si>
  <si>
    <t>OLOR Y SABOR</t>
  </si>
  <si>
    <t>NOM-127-SSA1-1994 (NOTA: Sirve como guía para cumplir con los parámetros de olor y sabor)</t>
  </si>
  <si>
    <t>PRESIÓN</t>
  </si>
  <si>
    <t>OOMEOR-34 Manual de Agua Potable y Alcantarillado CNA</t>
  </si>
  <si>
    <t>CLORO RESIDUAL</t>
  </si>
  <si>
    <t>DUREZA</t>
  </si>
  <si>
    <t>PH</t>
  </si>
  <si>
    <t>OOMEOR-03 NOM-127-SSA1-2022</t>
  </si>
  <si>
    <t>Muestreo</t>
  </si>
  <si>
    <t>OOMEOR-18 NOM-230-SSA1-2002</t>
  </si>
  <si>
    <t xml:space="preserve">COLIFORMES </t>
  </si>
  <si>
    <t>TEMPERATURA</t>
  </si>
  <si>
    <t>MANGANESO</t>
  </si>
  <si>
    <t>FIERRO</t>
  </si>
  <si>
    <t>NITRATOS</t>
  </si>
  <si>
    <t>NITRITOS</t>
  </si>
  <si>
    <t>NITROGENO AMONIACAL</t>
  </si>
  <si>
    <t>SULFATO</t>
  </si>
  <si>
    <t>ALUMINIO</t>
  </si>
  <si>
    <t>Servicio</t>
  </si>
  <si>
    <t>ALCANTARILLADO Y SANEAMIENTO</t>
  </si>
  <si>
    <t>SANEAMIENTO  DE AGUAS RESIDUALES</t>
  </si>
  <si>
    <t xml:space="preserve">OOMEOR-21 Ley de Aguas del Estado de Sonora; OOMEOR-30 Ley de Aguas Nacionales; OOMEOR-31 Ley Federal de Derechos; OOMEOR-32 NOM-001-SEMARNAT-1996 </t>
  </si>
  <si>
    <t>CONTROL DE DESCARGAS DE AGUAS RESIDUALES</t>
  </si>
  <si>
    <t>OOMEOR-33 NOM - 002- SEMARNAT-1996; OOMEOR-21 Ley de Aguas del Estado de Sonora; OOMEOR-17 Ley de ingresos y presupuestos de egresos del ayuntamiento del municipio de Cajeme Sonora para el ejercicio fiscal vigente.</t>
  </si>
  <si>
    <t>ATENCIÓN A USUARIOS DEL SISTEMA DE ALCANTARILLADO</t>
  </si>
  <si>
    <t>OOMEOR-22 Ley de Obras Públicas y Servicios relacionados con las mismas para el  Estado de Sonora, OOMEOR-26 Reglamento de la Ley de Obras Públicas y Servicios Relacionados con las Mismas para el  Estado de Sonora; OOMEOR-21 Ley de Aguas del Estado de Sonora</t>
  </si>
  <si>
    <t>OOMEOR-22 Ley de Obras Públicas y Servicios relacionados con las mismas para el  Estado de Sonora, OOMEOR-26 Reglamento de la Ley de Obras Públicas y Servicios Relacionados con las Mismas para el  Estado de Sonora; OOMEOR-21 Ley de Aguas del Estado de Sonor</t>
  </si>
  <si>
    <t>INCUMPLIMIENTO A LA LEGISLACIÓN</t>
  </si>
  <si>
    <t>OOMEOR-21 Ley de Agua del Estado de Sonora, OOMEOR-33 Nom-002-Semarnat-1996</t>
  </si>
  <si>
    <t>QUEJAS PROFECO</t>
  </si>
  <si>
    <t>OOMEOR-122 Ley Federal de Protección al Consumidor</t>
  </si>
  <si>
    <t>ALTA DE FRACCIONAMIENTOS</t>
  </si>
  <si>
    <t>OOMEOR-85 Ley de ordenamiento territorial y desarrollo urbano del Estado de Sonora</t>
  </si>
  <si>
    <t>ATENCIÓN A USUARIOS MODULO</t>
  </si>
  <si>
    <t>CONTRATACIÓN DE TOMA DE AGUA Y DESCARGA</t>
  </si>
  <si>
    <t>FACTURACIÓN</t>
  </si>
  <si>
    <t>CONVENIOS</t>
  </si>
  <si>
    <t>CERTIFICADOS</t>
  </si>
  <si>
    <t>ALTA DE SERVICIOS</t>
  </si>
  <si>
    <t>CONTRATACIÓN DE MEDIDORES</t>
  </si>
  <si>
    <t>CAMBIOS DE TOMA</t>
  </si>
  <si>
    <t>ESTADOS DE CUENTA</t>
  </si>
  <si>
    <t>COBROS</t>
  </si>
  <si>
    <t>DOMICILIACIÓN</t>
  </si>
  <si>
    <t>VERIFICACIÓN Y LECTURA</t>
  </si>
  <si>
    <t>MICROMEDICIÓN</t>
  </si>
  <si>
    <t>CONTROL Y SERVICIOS</t>
  </si>
  <si>
    <t>RECONEXIÓN DE SERVICIO</t>
  </si>
  <si>
    <t>ATENCIÓN A USUARIOS LÍNEA OOMAPASC</t>
  </si>
  <si>
    <t>OOMEOR-17 Ley de Ingresos y presupuestos de  egresos del 
Ayuntamiento del Municipio de Cajeme Sonora 
OOMEOR-21 Ley de Aguas del Estado Sonora</t>
  </si>
  <si>
    <t>MANTENIMIENTO DE REDES</t>
  </si>
  <si>
    <t>REHABILITACIÓN DE INFRAESTRUCTURA</t>
  </si>
  <si>
    <t>OOMEOR-22 Ley de Obras Públicas y Servicios relacionados con las mismas para el Estado de Sonora, OOMEOR-26 Reglamento de la Ley de Obras Públicas y Servicios Relacionados con las Mismas para el Estado de Sonora; OOMEOR-21 Ley de Aguas del Estado de Sonora. OOMEOR-14 Ley de Adquisiciones Arrendamientos y Servicios del Sector Público, OOMEOR-15 Reglamento de la Ley de Adquisiciones Arrendamientos y Servicios del Sector Público</t>
  </si>
  <si>
    <t>SUBURBANOS TÉCNICO</t>
  </si>
  <si>
    <t>ATENCIÓN A REPORTES A MANTENIMIENTO DE REDES</t>
  </si>
  <si>
    <t>OOMEOR-22 Ley de Obras Públicas y Servicios relacionados con las mismas para el Estado de Sonora, OOMEOR-26 Reglamento de la Ley de Obras Públicas y Servicios Relacionados con las Mismas para el Estado de Sonora; OOMEOR-21 Ley de Aguas del Estado de Sonora</t>
  </si>
  <si>
    <t>Suburbano Comercial</t>
  </si>
  <si>
    <t>OOMEOR-21 Ley de Aguas del Estado Sonora, OOMEOR-17 Ley de ingresos y presupuestos de egresos del ayuntamiento del municipio de Cajeme Sonora para el ejercicio fiscal vigente.</t>
  </si>
  <si>
    <t>No aplica ninguna ley o norma</t>
  </si>
  <si>
    <t>INSTALACION DE MEDIDORES</t>
  </si>
  <si>
    <t>PROYECTOS E INFRAESTRUCTURA</t>
  </si>
  <si>
    <t>ELABORACIÓN DE VIABILIDAD</t>
  </si>
  <si>
    <t xml:space="preserve">OOMEOR-34 Manual de Agua Potable y Alcantarillado CNA
Manual técnico para diseño de proyectos de agua potable y alcantarillado del OOMAPAS de Cajeme  
OOMEOR-17 Ley de Ingresos y presupuestos de  egresos del Ayuntamiento del Municipio de Cajeme Sonora </t>
  </si>
  <si>
    <t>ELABORACIÓN DE PROYECTO DE AGUA POTABLE Y/O ALCANTARILLADO SANITARIO</t>
  </si>
  <si>
    <t xml:space="preserve">OOMEOR-34 Manual de Agua Potable y Alcantarillado CNA
Manual técnico para diseño de proyectos de agua potable y alcantarillado del OOMAPAS de Cajeme  </t>
  </si>
  <si>
    <t>APROBACIÓN DE PROYECTO DE AGUA POTABLE Y/O ALCANTARILLADO SANITARIO</t>
  </si>
  <si>
    <t xml:space="preserve">OOMEOR-34 Manual de Agua Potable y Alcantarillado CNA </t>
  </si>
  <si>
    <t xml:space="preserve">Manual técnico para diseño de proyectos de agua potable y alcantarillado del OOMAPAS de Cajeme </t>
  </si>
  <si>
    <t xml:space="preserve">OOMEOR-17 Ley de Ingresos y presupuestos de  egresos del Ayuntamiento del Municipio de Cajeme Sonora </t>
  </si>
  <si>
    <t>PREFACTIBILIDAD</t>
  </si>
  <si>
    <t>Otorgamiento de puntos de conexión provisionales o definitivos de los servicios de agua potable y/o alcantarillado sanitario para nuevos fraccionamientos.</t>
  </si>
  <si>
    <t>DETECCIÓN CON EQUIPO GEORRADAR.</t>
  </si>
  <si>
    <t>SUSPENSIÓN DE SERVICIO DE AGUA POTABLE</t>
  </si>
  <si>
    <t>OOMEOR-21 Ley de Aguas del Estado Sonora</t>
  </si>
  <si>
    <t>COBRANZA ESPECIAL</t>
  </si>
  <si>
    <t>ATENCION A QUEJAS DE CONTROL Y SERVICIOS</t>
  </si>
  <si>
    <t>QUEJAS Y DENUNCIAS</t>
  </si>
  <si>
    <t>SOLICITANTE</t>
  </si>
  <si>
    <t>SOLICITUD DE INFORMACIÓN</t>
  </si>
  <si>
    <t>OOMEOR-133 Ley de Acceso a la Informacion y Proteccion de Datos Personales Publica del Estado de Sonora.</t>
  </si>
  <si>
    <t xml:space="preserve">OOMEOR-17  Ley de Ingresos y presupuestos de  egresos del Ayuntamiento del Municipio de Cajeme Sonora </t>
  </si>
  <si>
    <t>SUPERVISION DE OBRAS</t>
  </si>
  <si>
    <t>OOMEOR-19 Ley de obras públicas y servicios relacionados con las mismas
OOMEOR-20  Reglamento ley de obras públicas y servicios relacionados con las mismas
OOMEOR-22 Ley de obras públicas y servicios relacionados con las mismas para el estado de sonora
OOMEOR-26 Reglamento de la ley de obras públicas y servicios relacionados con las mismas para el estado de sonora
OOMEOR-21 Ley de aguas del estado de sonora
OOMEOR-14 Ley de adquisiciones arrendamientos y servicios del sector público   
OOMEOR-15 Reglamento de la ley de adquisiciones arrendamientos y servicios del sector público , NORMA OFICIAL MEXICANA NOM-001-CONAGUA-2011, Sistemas de agua potable, tomas domiciliarias y alcantarillado sanitario-hermeticidad-especificaciones y metodos de prueba.  OOMEOR-18 Salud ambiental. Agua para uso y consumo humano, requisitos sanitarios que se deben cumplir en los sistemas de abastecimiento públicos y privados durante el manejo del agua. Procedimientos sanitarios para el muestreo. NOM-230-SSA1-2002.</t>
  </si>
  <si>
    <t>ESTIMACIONES</t>
  </si>
  <si>
    <t>OOMEOR-19 Ley de obras públicas y servicios relacionados con las mismas
OOMEOR-20 Reglamento ley de obras públicas y servicios relacionados con las mismas
OOMEOR-22 Ley de obras públicas y servicios relacionados con las mismas para el estado de sonora
OOMEOR-26 Reglamento de la ley de obras públicas y servicios relacionados con las mismas para el estado de sonora OOMEOR-14 Ley de adquisiciones arrendamientos y servicios del sector público   
OOMEOR-15 Reglamento de la ley de adquisiciones arrendamientos y servicios del sector público 
OOMEOR-17 Ley de Ingresos y Presupuesto de Ingresos del H. Ayuntamiento de Cajeme 2024. (ART. 128)</t>
  </si>
  <si>
    <t>SUPERVISION DE FRACCIONAMIENTOS</t>
  </si>
  <si>
    <t>NORMA OFICIAL MEXICANA NOM-001-CONAGUA-2011, Sistemas de agua potable, tomas domiciliarias y alcantarillado sanitario-hermeticidad-especificaciones y metodos de prueba. OOMEOR-21 Ley de aguas del estado de sonora. OOMEOR-18 Salud ambiental. Agua para uso y consumo humano, requisitos sanitarios que se deben cumplir en los sistemas de abastecimiento públicos y privados durante el manejo del agua. Procedimientos sanitarios para el muestreo. NOM-230-SSA1-2002.</t>
  </si>
  <si>
    <t>SUPERVISIÓN DE OBRAS DE ASIGNACIÓN EXTERNA</t>
  </si>
  <si>
    <t>ID</t>
  </si>
  <si>
    <t>Partes Interesadas:</t>
  </si>
  <si>
    <t>Coordinación y supervisión de actividades de análisis de acuerdo con el sistema de gestión.</t>
  </si>
  <si>
    <t>Gestión de mejora continua y auditorías.</t>
  </si>
  <si>
    <t>TRÁMITES TÉCNICOS</t>
  </si>
  <si>
    <t>Plan de acción</t>
  </si>
  <si>
    <t>Gobierno</t>
  </si>
  <si>
    <t>Pago de derechos de agua</t>
  </si>
  <si>
    <t>Director Técnico/Director Administrativo</t>
  </si>
  <si>
    <t>OOMEOR-21 Ley de agua del estado de sonora.</t>
  </si>
  <si>
    <t xml:space="preserve">CONAGUA </t>
  </si>
  <si>
    <t>Pago de derecchos de agua residual</t>
  </si>
  <si>
    <t>CEA</t>
  </si>
  <si>
    <t>Distrito de Riego</t>
  </si>
  <si>
    <t>Ayuntamiento de Cajeme</t>
  </si>
  <si>
    <t>Cuenta públlica</t>
  </si>
  <si>
    <t>Director Administrativo</t>
  </si>
  <si>
    <t>Ley de fiscalización superior para el estado  de sonora.</t>
  </si>
  <si>
    <t>SAT</t>
  </si>
  <si>
    <t>Pago de Impuestos</t>
  </si>
  <si>
    <t>OOMEOR-36 Ley del impuesto sobre la renta.</t>
  </si>
  <si>
    <t>CFE</t>
  </si>
  <si>
    <t>Pago de energía electrica</t>
  </si>
  <si>
    <t xml:space="preserve">Ley de servicio público de energía eléctrica. </t>
  </si>
  <si>
    <t>Secretaría del Trabajo y Previsión Social</t>
  </si>
  <si>
    <t>Cumplir con requerimientos de la Secretaría</t>
  </si>
  <si>
    <t>Director Jurídico/Coordinador de Nóminas</t>
  </si>
  <si>
    <t>OOMEOR-24 Ley federal del trabajo</t>
  </si>
  <si>
    <t>Infonavit</t>
  </si>
  <si>
    <t>Cuotas patronales</t>
  </si>
  <si>
    <t>OOMEOR-38 Ley del instituto del fondo nacional de la vivienda para los trabajadores.</t>
  </si>
  <si>
    <t>IMSS</t>
  </si>
  <si>
    <t>OOMEOR-35 Ley del seguro social</t>
  </si>
  <si>
    <t>ISSSTESON</t>
  </si>
  <si>
    <t>OOMEOR-39 Ley del instituto de seguridad y servicios sociales de los trabajadores del estado de sonora.</t>
  </si>
  <si>
    <t>Ayuntamiento de Cajeme y Dependencias Gubernamentales</t>
  </si>
  <si>
    <t>Cumplimiento de Normas Oficiales aplicables y procedimientos establecidos.</t>
  </si>
  <si>
    <t>OOMEOR-09 Ley de gobierno y administración municipal. 
OOMEOR-22 Ley de obras públicas y servicios relacionados con las mismas para el estado de sonora.</t>
  </si>
  <si>
    <t>Administración</t>
  </si>
  <si>
    <t>Consejo Consultivo</t>
  </si>
  <si>
    <t>Informe de planes de trabajo y estado del Organismo</t>
  </si>
  <si>
    <t>Presentación ejecutiva a los miembros del consejo</t>
  </si>
  <si>
    <t>Director General</t>
  </si>
  <si>
    <t>OOMEOR-21 Ley de agua del estado de sonora.
OOMYOR-09 Reglamento interno del consejo consultivo del organismo operador municipal de agua potable, alcantarillado y saneamiento de cajeme.</t>
  </si>
  <si>
    <t xml:space="preserve">Cliente/Sociedad </t>
  </si>
  <si>
    <t>Usuarios domesticos-comerciales</t>
  </si>
  <si>
    <t xml:space="preserve">Calidad,cantidad, presión de agua potable </t>
  </si>
  <si>
    <t>Cumplimiento de Normas Oficiales aplicables</t>
  </si>
  <si>
    <t>Gerente de Plantas Potabilizadoras/Gerente Técnico Suburbano/Gerente de Control de Calidad</t>
  </si>
  <si>
    <t>OOMEOR-21 Ley de agua del estado de sonora.
OOMEOR-17 Ley de ingresos y presupuesto de ingresos del ayuntamiento de cajeme.</t>
  </si>
  <si>
    <t>Alcantarillado y Saneamiento de Aguas residuales</t>
  </si>
  <si>
    <t>Gerente de Alcantarillado y Saneamiento</t>
  </si>
  <si>
    <t>Cobranza, contratación de toma, atención a usuario en modulo, convenios, certificados, cambio de toma, derechos de conexión.</t>
  </si>
  <si>
    <t>Domiciliación</t>
  </si>
  <si>
    <t>Coordinador de atención ciudadana.</t>
  </si>
  <si>
    <t>Micromedición y facturación.</t>
  </si>
  <si>
    <t>Gerente de Verificación y Lectura.</t>
  </si>
  <si>
    <t>Actualizaciones al padrón de usuarios.</t>
  </si>
  <si>
    <t>Reconexión de servicio, cambio de toma, suspensión de servicio agua potable.</t>
  </si>
  <si>
    <t>Cumplimiento de Leyes Oficiales aplicables y procedimientos establecidos.</t>
  </si>
  <si>
    <t>Gerente de control y servicios.</t>
  </si>
  <si>
    <t>Atención Usuarios Línea Oomapasc</t>
  </si>
  <si>
    <t>Usuarios domesticos</t>
  </si>
  <si>
    <t>Estudios Socioeconomicos</t>
  </si>
  <si>
    <t>Satisfaccion del cliente</t>
  </si>
  <si>
    <t>Elaboracion de encuestas para cumplir la satisfaccion al 90% en el area de contratos y servicios</t>
  </si>
  <si>
    <t>Fraccionadores</t>
  </si>
  <si>
    <t>Alta Fraccionadores</t>
  </si>
  <si>
    <t>Gerente Trámites Técnicos.</t>
  </si>
  <si>
    <t>Cada que se requiera</t>
  </si>
  <si>
    <t>Factibilidades para desarrollo de fraccionamientos</t>
  </si>
  <si>
    <t>Gerente de Proyectos e Infraestructura</t>
  </si>
  <si>
    <t>Supervisor de Fraccionamientos</t>
  </si>
  <si>
    <t>Empleados</t>
  </si>
  <si>
    <t>Operativo-Administrativo</t>
  </si>
  <si>
    <t xml:space="preserve">Pago en tiempo de sus servicios </t>
  </si>
  <si>
    <t>Pago oportuno de prestaciones, sueldos y salarios</t>
  </si>
  <si>
    <t>Coordinador de Nominas /Gerente de Contabillidad</t>
  </si>
  <si>
    <t>Quincenal</t>
  </si>
  <si>
    <t>Capacitación y desarrollo profesional</t>
  </si>
  <si>
    <t>Aplicación del programa de capacitación y entrenamiento</t>
  </si>
  <si>
    <t>Seguridad laboral</t>
  </si>
  <si>
    <t>Proporcionar las directrices necesarias y equipo de protección individual, conforme a las actividades de cada área.</t>
  </si>
  <si>
    <t>Infraestructura suficiente</t>
  </si>
  <si>
    <t>Proporcionar equipo de cómputo, de comunicación, de transporte, así como espacios de trabajo en condiciones óptimas de servicio; y gestionar el mantenimiento</t>
  </si>
  <si>
    <t>Puntual o conforme a presupuesto</t>
  </si>
  <si>
    <t>Cambio Climatico y su impacto en la operación.</t>
  </si>
  <si>
    <t>En la operación del personal, se toman medidas de cuidado como la reducción de energía, el reciclado de hojas, se utiliza equipo de seguridad para el personal operativo.</t>
  </si>
  <si>
    <t>OOMEOR-147 REV. 1 NORMA ISO 9001-2015 SISTEMAS DE GESTIÓN DE LA CALIDAD- REQUISITOS</t>
  </si>
  <si>
    <t>Instituciones Financieras</t>
  </si>
  <si>
    <t>Bancos</t>
  </si>
  <si>
    <t>Capacidad de pago comprobada</t>
  </si>
  <si>
    <t>Contratos</t>
  </si>
  <si>
    <t>Ley de Instituciones de crédito.</t>
  </si>
  <si>
    <t xml:space="preserve">Proveedores de Productos y Servicios </t>
  </si>
  <si>
    <t>Comunicación de especificaciones</t>
  </si>
  <si>
    <t>Pactar correctamente las especificaciones requeridas por los usuarios</t>
  </si>
  <si>
    <t>Permanente</t>
  </si>
  <si>
    <t>OOMYOR-07 Reglamento del comité de adquisiciones, arrendamientos, servicios y contratación de obra del oomapas de cajeme.</t>
  </si>
  <si>
    <t>Suministro de entradas de productos en tiempo / Recepción de servicios según los requerimientos</t>
  </si>
  <si>
    <t>Recepción y entradas de productos de acuerdo a las especificaciones establecidas en Orden de compra / Asegurar que sean proporcionados los servicios solcitados según los requisitos establecidos</t>
  </si>
  <si>
    <t>Pagos en tiempo</t>
  </si>
  <si>
    <t>Realizar pagos acordados</t>
  </si>
  <si>
    <t>Proveedores Confiables</t>
  </si>
  <si>
    <t>Evaluación de proveedores</t>
  </si>
  <si>
    <t>OOMPPP-05 Control de Turbiedad plantas 1 y 2</t>
  </si>
  <si>
    <t>OOMPPP-06 Control de Turbiedad plantas 3 y 4</t>
  </si>
  <si>
    <t>OOMPPP-07 Control de Turbiedad planta V.B.</t>
  </si>
  <si>
    <t>OOMPCC-01 Determinación de Turbiedad NOM-201-SSA1-2015</t>
  </si>
  <si>
    <t>OOMPTS-09 Control de Turbiedad en Sistemas Suburbanos</t>
  </si>
  <si>
    <t>OOMPCC-04 Determinación de Color</t>
  </si>
  <si>
    <t>OOMPTS-14 Control de Manganeso y Fierro en Sistemas Suburbanos</t>
  </si>
  <si>
    <t>OOMPCC-09 Determinación de Olor y Sabor</t>
  </si>
  <si>
    <t>OOMPPP-26 Paro de Plantas por Olor fuera de Norma</t>
  </si>
  <si>
    <t>OOMPPP-28 Determinación de Olor y Sabor</t>
  </si>
  <si>
    <t>OOMPTS-17 Determinación de Olor y Sabor en Sistemas Suburbanos</t>
  </si>
  <si>
    <t>OOMPPP-23 Control de Presiones a la Red  Plantas 3 y 4</t>
  </si>
  <si>
    <t>OOMPPP-24 Control de Presiones a la Red  Plantas 1 y 2</t>
  </si>
  <si>
    <t>OOMPPP-25 Control de Presiones a la Red  Plantas V.B.</t>
  </si>
  <si>
    <t>OOMPPP-34 Programa de mantenimiento preventivo a pozos y rebombeos</t>
  </si>
  <si>
    <t>OOMPTS-19 Control de presiones a la red en comunidades suburbanas</t>
  </si>
  <si>
    <t>OOMPCC-05 Determinación de cloro residual</t>
  </si>
  <si>
    <t>OOMPPP-18 Control de Aplicación de Cloro Plantas 1 y 2</t>
  </si>
  <si>
    <t>OOMPPP-19 Control de Aplicación de Cloro Plantas 3 y 4</t>
  </si>
  <si>
    <t>OOMPPP-20 Control de Aplicación de Cloro Planta V.B.</t>
  </si>
  <si>
    <t>OOMPPP-33 Control de Aplicación de  cloro en pozos</t>
  </si>
  <si>
    <t>OOMPTS-01 Determinacion y Monitoreo de Cloro Libre Residual en Sistemas Suburbanos</t>
  </si>
  <si>
    <t>OOMPCC-84 Determinación de Dureza Total NOM-127-SSA1-2021 B.10</t>
  </si>
  <si>
    <t>OOMPCC-85 Determinación de pH NOM-127-SSA1-2021 B.9</t>
  </si>
  <si>
    <t>OOMPCC-26 Procedimiento de muestreo NOM-230-SSA1-2002</t>
  </si>
  <si>
    <t>OOMPCC-06 Enumeración de Escherichia Coli y bacterias coliformes NMX-AA-102-SCFI-2019</t>
  </si>
  <si>
    <t>OOMPCC-08 Determinación de Temperatura</t>
  </si>
  <si>
    <t xml:space="preserve">OOMPCC-35 Determinación de Mn </t>
  </si>
  <si>
    <t>OOMPCC-36 Determinación de Fierro</t>
  </si>
  <si>
    <t>OOMPCC-37 Determinación de Nitratos</t>
  </si>
  <si>
    <t>OOMPCC-38 Determinación de Nitritos</t>
  </si>
  <si>
    <t>OOMPCC-39 Determinación de Nitrógeno Amoniacal</t>
  </si>
  <si>
    <t>OOMPCC-41 Determinación de Sulfato</t>
  </si>
  <si>
    <t>OOMPCC-42 Determinación de Aluminio</t>
  </si>
  <si>
    <t>OOMPGS-04 OOMPGS-08 Supervisión de Plantas Tratadoras de Aguas Residuales
Pago de Derechos en Materia de Descargas de Aguas Residuales</t>
  </si>
  <si>
    <t>OOMPGS-01 Visitas de Inspección</t>
  </si>
  <si>
    <t>OOMPGS-02 Dictamen Técnico</t>
  </si>
  <si>
    <t>OOMPGS-06    Atención a Reportes de Alcantarillado Sanitario</t>
  </si>
  <si>
    <t>OOMPTS-07 Atención a Reportes de Drenaje Tapados Suburbano</t>
  </si>
  <si>
    <t>OOMPJU-05 Sanción</t>
  </si>
  <si>
    <t>OOMPJU-11 Contestación de quejas profeco</t>
  </si>
  <si>
    <t>OOMPTT-01 Alta de Fraccionamiento</t>
  </si>
  <si>
    <t>OOMPGC-01  Contratación de Instalación de Cuadro, Toma de Agua, Registro Descarga Sanitaria</t>
  </si>
  <si>
    <t>OOMPGC- 03 Cambio de nombre en facuración</t>
  </si>
  <si>
    <t>OOMPGC- 04 Convenio</t>
  </si>
  <si>
    <t>OOMPGC-05 Certificado de no adeudo</t>
  </si>
  <si>
    <t>OOMPGC-06 Alta de Servicio</t>
  </si>
  <si>
    <t>OOMPGC-08 Contratación de Medidores</t>
  </si>
  <si>
    <t>OOMPGC-11 Cambio de Toma Activa a Toma Muerta</t>
  </si>
  <si>
    <t>OOMPGC-12 Cambio de Toma Muerta a Toma Activa</t>
  </si>
  <si>
    <t>OOMIGC-02 Expedir Estados de Cuenta</t>
  </si>
  <si>
    <t>OOMIGC-03 Cargos de Derecho de Conexión para Constructoras</t>
  </si>
  <si>
    <t>OOMPGC-16 Cobros en Caja</t>
  </si>
  <si>
    <t>OOMPAC-02 Domiciliación de Pagos</t>
  </si>
  <si>
    <t>OOMPVL-02 Procedimiento de Micromedición</t>
  </si>
  <si>
    <t>OOMPVL-03 Procedimiento de Orden de Trabajo para Inspección</t>
  </si>
  <si>
    <t>OOMPGP-04 Correcciones al Padrón de Usuarios</t>
  </si>
  <si>
    <t>OOMPGP-02 Actualización al Padrón de Usuarios</t>
  </si>
  <si>
    <t>OOMPGP-08 Altas al Padrón de Usuarios</t>
  </si>
  <si>
    <t>OOMPGP-07 Cancelación de Cuentas Incobrables</t>
  </si>
  <si>
    <t>OOMPCS-02 Reconexión de Servicio de Agua Potable</t>
  </si>
  <si>
    <t>OOMICS-02 Cambio de Toma Activa a Toma Muerta</t>
  </si>
  <si>
    <t>OOMPAT-08 Generacion de reportes</t>
  </si>
  <si>
    <t>OOMPAT-13 Atención de auxiliar telefonico a usuarios</t>
  </si>
  <si>
    <t>OOMPSS-01 Apoyos o Subsidios en adeudos de consumo o contratación de servicios.</t>
  </si>
  <si>
    <t>OOMPMR-01 Procedimiento General de Supervisión de Redes de Agua Potable y Obras de Reparación Asignadas a Contratistas.</t>
  </si>
  <si>
    <t>OOMPTS-06 Atención a reportes a mantenimiento de redes.</t>
  </si>
  <si>
    <t>OOMPAS-01 Contratación de Instalación de Toma de Agua o Descarga</t>
  </si>
  <si>
    <t>OOMPAS- 03 Cambio de nombre en la facuturación</t>
  </si>
  <si>
    <t>OOMPAS- 14 Procedimiento de Convenio</t>
  </si>
  <si>
    <t>OOMPAS-04 Procedimiento de Certificado de no adeudo</t>
  </si>
  <si>
    <t>OOMPAS-07 Contratación cuadro y/o medidor</t>
  </si>
  <si>
    <t>OOMPAS-08 Cambio de Toma Activa a Toma Muerta</t>
  </si>
  <si>
    <t>OOMPAS-09 Cambio de Toma Muerta a Toma Activa</t>
  </si>
  <si>
    <t>OOMPPI-02 Elaboración de Viabilidad Comercial e Industrial</t>
  </si>
  <si>
    <t>OOMPPI-03 Elaboración de proyecto de Agua Potable y/o Alcantarillado Sanitario</t>
  </si>
  <si>
    <t>OOMPPI-04 Revisión y aprobación de proyecto de Agua Potable y/o Alcantarillado Sanitario</t>
  </si>
  <si>
    <t>OOMPPI-01 Otorgamiento de puntos de conexión provisionales o definitivos de los servicios de agua potable y/o alcantarillado sanitario para nuevos fraccionamientos.</t>
  </si>
  <si>
    <t>OOMPSH-05 Detección con equipo georradar en búsqueda o localización de infraestructura existente en el subsuelo.</t>
  </si>
  <si>
    <t>OOMPCS-01 Restricción de Servicio de Agua Potable</t>
  </si>
  <si>
    <t>OOMPCS-05 Cobranza Especial</t>
  </si>
  <si>
    <t xml:space="preserve">OOMPCS-09 Quejas, infracciones y sanciones </t>
  </si>
  <si>
    <t>OOMPOC-01 Procedimiento de Quejas y Denuncias</t>
  </si>
  <si>
    <t xml:space="preserve">  OOMPJU-03 SOLICITUD DE INFORMACION</t>
  </si>
  <si>
    <t>OOMPSO-01 Procedimiento de Supervisión de obras</t>
  </si>
  <si>
    <t xml:space="preserve">OOMPSO-02 Revisión de estimaciones </t>
  </si>
  <si>
    <t>OOMPSO-03 Procedimiento de Supervisión de Obra en Fraccionamientos</t>
  </si>
  <si>
    <t>OOMPSO-04 Procedimiento de Supervisión de Obras de Asignación Externa</t>
  </si>
  <si>
    <t xml:space="preserve"> Hacer el calculo de consumo de agua cruda para el pago de derechos</t>
  </si>
  <si>
    <t xml:space="preserve"> Hacer declaracion en base al volumen y calidad para el pago </t>
  </si>
  <si>
    <t xml:space="preserve"> Presentación trimestral de cuenta publica</t>
  </si>
  <si>
    <t xml:space="preserve"> Elaboración de declaración y pago correspondiente de impuestos</t>
  </si>
  <si>
    <t xml:space="preserve"> Realizar pago del mes correspondiente en tiempo y forma</t>
  </si>
  <si>
    <t xml:space="preserve"> Cumplimiento de la normativa</t>
  </si>
  <si>
    <t xml:space="preserve"> Cumplimiento de Normas Oficiales aplicables y procedimientos establecidos.</t>
  </si>
  <si>
    <t>Lo mencionado en procedimiento</t>
  </si>
  <si>
    <t>Atender las solicitudes de compra en el tiempo establecido.</t>
  </si>
  <si>
    <t>Plan de acción:</t>
  </si>
  <si>
    <t>Supervisión y control de obras</t>
  </si>
  <si>
    <t>Supervisión y control de Obras</t>
  </si>
  <si>
    <t>Supervisión y Control de Obras</t>
  </si>
  <si>
    <t>ATENCIÓN A USUARIOS</t>
  </si>
  <si>
    <t>área</t>
  </si>
  <si>
    <t>imagen</t>
  </si>
  <si>
    <t>Organigrama:</t>
  </si>
  <si>
    <t>CORRECCIONES AL PADRÓN DE USUARIOS</t>
  </si>
  <si>
    <t>Cumplir con la satisfacción del cliente por el servicio proporcionado Providencia</t>
  </si>
  <si>
    <t>Medir la satisfacción del cliente por los servicios proporcionados Esperanza</t>
  </si>
  <si>
    <t>Cumplir con la satisfacción del cliente por el servicio proporcionado Pueblo Yaqui</t>
  </si>
  <si>
    <t>Cumplir con la satisfacción del cliente por el servicio proporcionado Marte R. Gómez</t>
  </si>
  <si>
    <t>Cumplir con el presupuesto de ingresos en la gerencia Marte R. Gómez.</t>
  </si>
  <si>
    <t xml:space="preserve">Aclaración / Atención a usuarios </t>
  </si>
  <si>
    <t>Mantenimiento y Servicios Generales</t>
  </si>
  <si>
    <t>TRABAJO SOCIAL</t>
  </si>
  <si>
    <t>OOMPPP-01
OOMPPP-02
OOMPPP-03
OOMPPP-04
OOMPPP-21
OOMPPP-22
OOMPPP-23
OOMPPP-24
OOMPPP-25
OOMPPP-29 
OOMPPP-30 
OOMPPP-31
OOMPPP-32 
OOMPPP-34</t>
  </si>
  <si>
    <t>OOMPPP-01 
OOMPPP-02
OOMPPP-03 
OOMPPP-04 
OOMPPP-05 
OOMPPP-06 
OOMPPP-07 
OOMPPP-08 
OOMPPP-09 
OOMPPP-10 
OOMPPP-11 
OOMPPP-12 
OOMPPP-13 
OOMPPP-15 
OOMPPP-16 
OOMPPP-17 
OOMPPP-18 
OOMPPP-19 
OOMPPP-20 
OOMPPP-21 
OOMPPP-22 
OOMPPP-23 
OOMPPP-24
OOMPPP-25 
OOMPPP-26
OOMPPP-27 
OOMPPP-28 
OOMPPP-33  
OOMPPP-36</t>
  </si>
  <si>
    <t>OOMPPP-01
OOMPPP-02
OOMPPP-03
OOMPPP-04
OOMPPP-05
OOMPPP-06
OOMPPP-07
OOMPPP-08
OOMPPP-09
OOMPPP-10
OOMPPP-11
OOMPPP-12
OOMPPP-13
OOMPPP-15
OOMPPP-16
OOMPPP-17
OOMPPP-18
OOMPPP-19
OOMPPP-20
OOMPPP-21
OOMPPP-22
OOMPPP-23
OOMPPP-24
OOMPPP-25
OOMPPP-26
OOMPPP-27
OOMPPP-28
OOMPPP-29
OOMPPP-30
OOMPPP-31
OOMPPP-32
OOMPPP-33
OOMPPP-34
OOMPPP-36</t>
  </si>
  <si>
    <t>OOMLSC-A21</t>
  </si>
  <si>
    <t>OOMPRH-01
OOMPRH-04
OOMPRH-08
OOMPRH-09
OOMPRH-10
OOMPRH-11
OOMPRH-12
OOMPRH-16</t>
  </si>
  <si>
    <t>OOMPGI-01 
OOMPGI-02
OOMPGI-03 
OOMPGI-04
OOMPGI-05
OOMPGI-06
OOMPGI-07</t>
  </si>
  <si>
    <t>OOMPGP-01
OOMPGP-02 
OOMPGP-04 
OOMPGP-06
OOMPGP-07 
OOMPGP-08</t>
  </si>
  <si>
    <t>OOMPPS-01</t>
  </si>
  <si>
    <t>Cultura del Agua</t>
  </si>
  <si>
    <t>Programas Sociales y cultura del Agua</t>
  </si>
  <si>
    <t>OOMPCU-01</t>
  </si>
  <si>
    <t xml:space="preserve">OOMPTS-03 
OOMPTS-05 
OOMPTS-06 
OOMPTS-07
OOMPTS-13 
OOMPTS-15 
OOMPTS-16 
OOMPTS-18 </t>
  </si>
  <si>
    <t xml:space="preserve">OOMPGP-01  </t>
  </si>
  <si>
    <t>OOMPSH-01
OOMPSH-02 
OOMPSH-03 
OOMPSH-05
OOMPSH-06</t>
  </si>
  <si>
    <t xml:space="preserve">OOMPPI-01 
OOMPPI-02 
OOMPPI-03 
OOMPPI-04 
OOMPPI-05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</si>
</sst>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m\-yy"/>
    <numFmt numFmtId="165" formatCode="00"/>
  </numFmts>
  <fonts count="37">
    <font>
      <sz val="11"/>
      <color theme="1"/>
      <name val="Calibri"/>
      <family val="2"/>
      <scheme val="minor"/>
    </font>
    <font>
      <b/>
      <sz val="10"/>
      <name val="Arial"/>
      <family val="2"/>
    </font>
    <font>
      <sz val="10"/>
      <color theme="1"/>
      <name val="Arial"/>
      <family val="2"/>
    </font>
    <font>
      <b/>
      <sz val="11"/>
      <color theme="1"/>
      <name val="Calibri"/>
      <family val="2"/>
      <scheme val="minor"/>
    </font>
    <font>
      <b/>
      <sz val="14"/>
      <color theme="0" tint="-4.9989318521683403E-2"/>
      <name val="Calibri"/>
      <family val="2"/>
      <scheme val="minor"/>
    </font>
    <font>
      <sz val="12"/>
      <color theme="1"/>
      <name val="Calibri"/>
      <family val="2"/>
      <scheme val="minor"/>
    </font>
    <font>
      <b/>
      <sz val="12"/>
      <color theme="0" tint="-4.9989318521683403E-2"/>
      <name val="Calibri"/>
      <family val="2"/>
      <scheme val="minor"/>
    </font>
    <font>
      <b/>
      <sz val="22"/>
      <color theme="1"/>
      <name val="Calibri"/>
      <family val="2"/>
      <scheme val="minor"/>
    </font>
    <font>
      <sz val="11"/>
      <color theme="0"/>
      <name val="Calibri"/>
      <family val="2"/>
      <scheme val="minor"/>
    </font>
    <font>
      <b/>
      <sz val="11"/>
      <color theme="0" tint="-4.9989318521683403E-2"/>
      <name val="Calibri"/>
      <family val="2"/>
      <scheme val="minor"/>
    </font>
    <font>
      <b/>
      <sz val="18"/>
      <color theme="1"/>
      <name val="Calibri"/>
      <family val="2"/>
      <scheme val="minor"/>
    </font>
    <font>
      <b/>
      <sz val="11"/>
      <color theme="0"/>
      <name val="Calibri"/>
      <family val="2"/>
      <scheme val="minor"/>
    </font>
    <font>
      <sz val="14"/>
      <color theme="1"/>
      <name val="Calibri"/>
      <family val="2"/>
      <scheme val="minor"/>
    </font>
    <font>
      <sz val="8"/>
      <color rgb="FF000000"/>
      <name val="Open Sans"/>
      <family val="2"/>
    </font>
    <font>
      <b/>
      <sz val="24"/>
      <color theme="1"/>
      <name val="Calibri"/>
      <family val="2"/>
      <scheme val="minor"/>
    </font>
    <font>
      <sz val="16"/>
      <name val="Calibri"/>
      <family val="2"/>
      <scheme val="minor"/>
    </font>
    <font>
      <sz val="8"/>
      <name val="Calibri"/>
      <family val="2"/>
      <scheme val="minor"/>
    </font>
    <font>
      <sz val="11"/>
      <color rgb="FFFF0000"/>
      <name val="Calibri"/>
      <family val="2"/>
      <scheme val="minor"/>
    </font>
    <font>
      <b/>
      <sz val="24"/>
      <color theme="1"/>
      <name val="Roboto"/>
    </font>
    <font>
      <sz val="12"/>
      <color theme="1"/>
      <name val="Roboto"/>
    </font>
    <font>
      <b/>
      <sz val="18"/>
      <color theme="0" tint="-4.9989318521683403E-2"/>
      <name val="Calibri"/>
      <family val="2"/>
      <scheme val="minor"/>
    </font>
    <font>
      <b/>
      <sz val="14"/>
      <color theme="1"/>
      <name val="Roboto"/>
    </font>
    <font>
      <b/>
      <sz val="16"/>
      <color theme="1"/>
      <name val="Roboto"/>
    </font>
    <font>
      <sz val="11"/>
      <color theme="1"/>
      <name val="Roboto"/>
    </font>
    <font>
      <sz val="12"/>
      <name val="Roboto"/>
    </font>
    <font>
      <i/>
      <sz val="14"/>
      <color theme="1"/>
      <name val="Roboto"/>
    </font>
    <font>
      <b/>
      <i/>
      <sz val="22"/>
      <color theme="0" tint="-4.9989318521683403E-2"/>
      <name val="Calibri"/>
      <family val="2"/>
      <scheme val="minor"/>
    </font>
    <font>
      <sz val="12"/>
      <color theme="1"/>
      <name val="RoboRT"/>
    </font>
    <font>
      <sz val="12"/>
      <color theme="1"/>
      <name val="Aptos"/>
      <family val="2"/>
    </font>
    <font>
      <b/>
      <sz val="14"/>
      <color theme="1"/>
      <name val="Aptos"/>
      <family val="2"/>
    </font>
    <font>
      <i/>
      <sz val="16"/>
      <color theme="1"/>
      <name val="Aptos"/>
      <family val="2"/>
    </font>
    <font>
      <b/>
      <sz val="14"/>
      <color theme="0"/>
      <name val="Aptos"/>
      <family val="2"/>
    </font>
    <font>
      <sz val="11"/>
      <color theme="1"/>
      <name val="Aptos"/>
      <family val="2"/>
    </font>
    <font>
      <b/>
      <sz val="12"/>
      <color theme="0"/>
      <name val="Aptos"/>
      <family val="2"/>
    </font>
    <font>
      <b/>
      <sz val="18"/>
      <color theme="1"/>
      <name val="Roboto"/>
    </font>
    <font>
      <b/>
      <sz val="14"/>
      <name val="Arial"/>
      <family val="2"/>
    </font>
    <font>
      <b/>
      <sz val="16"/>
      <color theme="1"/>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theme="4"/>
        <bgColor theme="4"/>
      </patternFill>
    </fill>
    <fill>
      <patternFill patternType="solid">
        <fgColor rgb="FF305496"/>
        <bgColor indexed="64"/>
      </patternFill>
    </fill>
    <fill>
      <patternFill patternType="solid">
        <fgColor rgb="FF305496"/>
        <bgColor theme="9"/>
      </patternFill>
    </fill>
    <fill>
      <patternFill patternType="solid">
        <fgColor theme="5" tint="0.39997558519241921"/>
        <bgColor indexed="65"/>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theme="4" tint="0.39997558519241921"/>
      </left>
      <right/>
      <top/>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s>
  <cellStyleXfs count="2">
    <xf numFmtId="0" fontId="0" fillId="0" borderId="0"/>
    <xf numFmtId="0" fontId="35" fillId="6" borderId="0" applyNumberFormat="0" applyBorder="0" applyAlignment="0" applyProtection="0"/>
  </cellStyleXfs>
  <cellXfs count="125">
    <xf numFmtId="0" fontId="0" fillId="0" borderId="0" xfId="0"/>
    <xf numFmtId="0" fontId="2" fillId="0" borderId="10" xfId="0" applyFont="1" applyBorder="1"/>
    <xf numFmtId="0" fontId="2" fillId="0" borderId="1" xfId="0" applyFont="1" applyBorder="1"/>
    <xf numFmtId="0" fontId="0" fillId="0" borderId="10" xfId="0" applyBorder="1"/>
    <xf numFmtId="0" fontId="0" fillId="0" borderId="0" xfId="0" applyAlignment="1">
      <alignment wrapText="1"/>
    </xf>
    <xf numFmtId="0" fontId="5" fillId="0" borderId="0" xfId="0" applyFont="1" applyAlignment="1">
      <alignment wrapText="1"/>
    </xf>
    <xf numFmtId="0" fontId="5" fillId="0" borderId="0" xfId="0" applyFont="1"/>
    <xf numFmtId="0" fontId="1" fillId="0" borderId="0" xfId="0" applyFont="1" applyAlignment="1">
      <alignment textRotation="90"/>
    </xf>
    <xf numFmtId="0" fontId="1" fillId="0" borderId="0" xfId="0" applyFont="1" applyAlignment="1">
      <alignment textRotation="90" wrapText="1" shrinkToFit="1"/>
    </xf>
    <xf numFmtId="0" fontId="7" fillId="0" borderId="0" xfId="0" applyFont="1"/>
    <xf numFmtId="0" fontId="0" fillId="0" borderId="0" xfId="0" applyAlignment="1">
      <alignment horizontal="right"/>
    </xf>
    <xf numFmtId="0" fontId="5" fillId="0" borderId="0" xfId="0" applyFont="1" applyAlignment="1">
      <alignment horizontal="right"/>
    </xf>
    <xf numFmtId="0" fontId="4" fillId="2" borderId="8" xfId="0" applyFont="1" applyFill="1" applyBorder="1" applyAlignment="1">
      <alignment horizontal="center"/>
    </xf>
    <xf numFmtId="0" fontId="4" fillId="2" borderId="11" xfId="0" applyFont="1" applyFill="1" applyBorder="1" applyAlignment="1">
      <alignment horizontal="center"/>
    </xf>
    <xf numFmtId="0" fontId="0" fillId="0" borderId="0" xfId="0" applyAlignment="1">
      <alignment horizontal="center" vertical="center"/>
    </xf>
    <xf numFmtId="0" fontId="9" fillId="2" borderId="6" xfId="0" applyFont="1" applyFill="1" applyBorder="1" applyAlignment="1">
      <alignment horizontal="center"/>
    </xf>
    <xf numFmtId="0" fontId="9" fillId="2" borderId="9" xfId="0" applyFont="1" applyFill="1" applyBorder="1" applyAlignment="1">
      <alignment horizontal="center" wrapText="1"/>
    </xf>
    <xf numFmtId="0" fontId="4" fillId="2" borderId="8" xfId="0" applyFont="1" applyFill="1" applyBorder="1" applyAlignment="1">
      <alignment horizontal="center" wrapText="1"/>
    </xf>
    <xf numFmtId="0" fontId="0" fillId="0" borderId="1" xfId="0" applyBorder="1"/>
    <xf numFmtId="0" fontId="8" fillId="0" borderId="0" xfId="0" applyFont="1"/>
    <xf numFmtId="0" fontId="6" fillId="2" borderId="6" xfId="0" applyFont="1" applyFill="1" applyBorder="1" applyAlignment="1">
      <alignment horizontal="center" vertical="center" textRotation="90"/>
    </xf>
    <xf numFmtId="0" fontId="10" fillId="0" borderId="0" xfId="0" applyFont="1" applyAlignment="1">
      <alignment horizontal="center"/>
    </xf>
    <xf numFmtId="0" fontId="2" fillId="0" borderId="1" xfId="0" applyFont="1" applyBorder="1" applyProtection="1">
      <protection hidden="1"/>
    </xf>
    <xf numFmtId="0" fontId="13" fillId="0" borderId="0" xfId="0" applyFont="1"/>
    <xf numFmtId="0" fontId="11" fillId="3" borderId="16" xfId="0" applyFont="1" applyFill="1" applyBorder="1"/>
    <xf numFmtId="0" fontId="11" fillId="3" borderId="0" xfId="0" applyFont="1" applyFill="1"/>
    <xf numFmtId="0" fontId="11" fillId="3" borderId="17" xfId="0" applyFont="1" applyFill="1" applyBorder="1"/>
    <xf numFmtId="0" fontId="0" fillId="0" borderId="18" xfId="0" applyBorder="1"/>
    <xf numFmtId="0" fontId="9" fillId="2" borderId="9" xfId="0" applyFont="1" applyFill="1" applyBorder="1" applyAlignment="1">
      <alignment horizontal="center" textRotation="90"/>
    </xf>
    <xf numFmtId="0" fontId="14" fillId="0" borderId="18" xfId="0" applyFont="1" applyBorder="1" applyAlignment="1">
      <alignment horizontal="center" vertical="center" wrapText="1"/>
    </xf>
    <xf numFmtId="0" fontId="14" fillId="0" borderId="0" xfId="0" applyFont="1" applyAlignment="1">
      <alignment horizontal="center" vertical="center" wrapText="1"/>
    </xf>
    <xf numFmtId="0" fontId="7" fillId="0" borderId="0" xfId="0" applyFont="1" applyAlignment="1">
      <alignment horizontal="center" vertical="center"/>
    </xf>
    <xf numFmtId="0" fontId="5" fillId="0" borderId="0" xfId="0" applyFont="1" applyAlignment="1">
      <alignment horizontal="right" wrapText="1"/>
    </xf>
    <xf numFmtId="0" fontId="10" fillId="0" borderId="20" xfId="0" applyFont="1" applyBorder="1" applyAlignment="1" applyProtection="1">
      <alignment horizontal="center" vertical="center" wrapText="1"/>
      <protection locked="0" hidden="1"/>
    </xf>
    <xf numFmtId="0" fontId="10" fillId="0" borderId="21" xfId="0" applyFont="1" applyBorder="1" applyAlignment="1" applyProtection="1">
      <alignment horizontal="center" vertical="center" wrapText="1"/>
      <protection locked="0" hidden="1"/>
    </xf>
    <xf numFmtId="0" fontId="8" fillId="0" borderId="0" xfId="0" applyFont="1" applyProtection="1">
      <protection hidden="1"/>
    </xf>
    <xf numFmtId="0" fontId="0" fillId="0" borderId="0" xfId="0" applyAlignment="1">
      <alignment vertical="center"/>
    </xf>
    <xf numFmtId="0" fontId="10" fillId="0" borderId="0" xfId="0" applyFont="1" applyAlignment="1">
      <alignment horizontal="center" vertical="center"/>
    </xf>
    <xf numFmtId="164" fontId="19" fillId="0" borderId="9" xfId="0" applyNumberFormat="1" applyFont="1" applyBorder="1" applyAlignment="1">
      <alignment horizontal="center" vertical="center"/>
    </xf>
    <xf numFmtId="0" fontId="2" fillId="0" borderId="0" xfId="0" applyFont="1"/>
    <xf numFmtId="0" fontId="17" fillId="0" borderId="0" xfId="0" applyFont="1" applyAlignment="1" applyProtection="1">
      <alignment vertical="center" wrapText="1"/>
      <protection hidden="1"/>
    </xf>
    <xf numFmtId="0" fontId="17" fillId="0" borderId="5" xfId="0" applyFont="1" applyBorder="1" applyAlignment="1" applyProtection="1">
      <alignment vertical="center" wrapText="1"/>
      <protection hidden="1"/>
    </xf>
    <xf numFmtId="0" fontId="0" fillId="0" borderId="0" xfId="0" applyProtection="1">
      <protection hidden="1"/>
    </xf>
    <xf numFmtId="165" fontId="19" fillId="0" borderId="9" xfId="0" applyNumberFormat="1" applyFont="1" applyBorder="1" applyAlignment="1">
      <alignment horizontal="center" vertical="center"/>
    </xf>
    <xf numFmtId="0" fontId="20" fillId="2" borderId="9" xfId="0" applyFont="1" applyFill="1" applyBorder="1" applyAlignment="1">
      <alignment horizontal="center" vertical="center"/>
    </xf>
    <xf numFmtId="0" fontId="20" fillId="2" borderId="6" xfId="0" applyFont="1" applyFill="1" applyBorder="1" applyAlignment="1">
      <alignment horizontal="center" vertical="center"/>
    </xf>
    <xf numFmtId="0" fontId="23" fillId="0" borderId="0" xfId="0" applyFont="1"/>
    <xf numFmtId="0" fontId="23" fillId="0" borderId="0" xfId="0" applyFont="1" applyAlignment="1">
      <alignment horizontal="center"/>
    </xf>
    <xf numFmtId="0" fontId="12" fillId="0" borderId="0" xfId="0" applyFont="1"/>
    <xf numFmtId="0" fontId="22" fillId="0" borderId="25" xfId="0" applyFont="1" applyBorder="1" applyAlignment="1">
      <alignment horizontal="right"/>
    </xf>
    <xf numFmtId="0" fontId="0" fillId="0" borderId="25" xfId="0" applyBorder="1"/>
    <xf numFmtId="0" fontId="21" fillId="0" borderId="25" xfId="0" applyFont="1" applyBorder="1" applyAlignment="1">
      <alignment horizontal="right"/>
    </xf>
    <xf numFmtId="0" fontId="23" fillId="0" borderId="25" xfId="0" applyFont="1" applyBorder="1"/>
    <xf numFmtId="0" fontId="23" fillId="0" borderId="25" xfId="0" applyFont="1" applyBorder="1" applyAlignment="1">
      <alignment horizontal="center"/>
    </xf>
    <xf numFmtId="0" fontId="12" fillId="0" borderId="0" xfId="0" applyFont="1" applyAlignment="1">
      <alignment horizontal="center" vertical="center" wrapText="1"/>
    </xf>
    <xf numFmtId="0" fontId="27" fillId="0" borderId="26" xfId="0" applyFont="1" applyBorder="1" applyAlignment="1">
      <alignment horizontal="center" vertical="center" wrapText="1"/>
    </xf>
    <xf numFmtId="0" fontId="28" fillId="0" borderId="27" xfId="0" applyFont="1" applyBorder="1" applyAlignment="1" applyProtection="1">
      <alignment horizontal="center" vertical="center" wrapText="1"/>
      <protection hidden="1"/>
    </xf>
    <xf numFmtId="0" fontId="28" fillId="0" borderId="27" xfId="0" applyFont="1" applyBorder="1" applyAlignment="1">
      <alignment horizontal="center" vertical="center" wrapText="1"/>
    </xf>
    <xf numFmtId="0" fontId="28" fillId="0" borderId="26" xfId="0" applyFont="1" applyBorder="1" applyAlignment="1">
      <alignment horizontal="center" vertical="center" wrapText="1"/>
    </xf>
    <xf numFmtId="0" fontId="29" fillId="0" borderId="0" xfId="0" applyFont="1" applyAlignment="1">
      <alignment horizontal="right" vertical="center"/>
    </xf>
    <xf numFmtId="0" fontId="31" fillId="5" borderId="1" xfId="0" applyFont="1" applyFill="1" applyBorder="1" applyAlignment="1">
      <alignment horizontal="center" vertical="center" wrapText="1"/>
    </xf>
    <xf numFmtId="0" fontId="26" fillId="2" borderId="0" xfId="0" applyFont="1" applyFill="1" applyAlignment="1">
      <alignment vertical="center" wrapText="1"/>
    </xf>
    <xf numFmtId="0" fontId="33" fillId="4" borderId="8" xfId="0" applyFont="1" applyFill="1" applyBorder="1" applyAlignment="1">
      <alignment horizontal="center" vertical="center" wrapText="1"/>
    </xf>
    <xf numFmtId="0" fontId="32" fillId="0" borderId="0" xfId="0" applyFont="1" applyAlignment="1">
      <alignment vertical="center"/>
    </xf>
    <xf numFmtId="0" fontId="32" fillId="0" borderId="0" xfId="0" applyFont="1" applyAlignment="1">
      <alignment vertical="center" wrapText="1"/>
    </xf>
    <xf numFmtId="0" fontId="3" fillId="0" borderId="0" xfId="0" applyFont="1" applyAlignment="1">
      <alignment vertical="center"/>
    </xf>
    <xf numFmtId="0" fontId="22" fillId="0" borderId="25" xfId="0" applyFont="1" applyBorder="1" applyAlignment="1" applyProtection="1">
      <alignment horizontal="right"/>
      <protection hidden="1"/>
    </xf>
    <xf numFmtId="0" fontId="0" fillId="0" borderId="25" xfId="0" applyBorder="1" applyProtection="1">
      <protection hidden="1"/>
    </xf>
    <xf numFmtId="0" fontId="21" fillId="0" borderId="25" xfId="0" applyFont="1" applyBorder="1" applyAlignment="1" applyProtection="1">
      <alignment horizontal="right"/>
      <protection hidden="1"/>
    </xf>
    <xf numFmtId="0" fontId="12" fillId="0" borderId="0" xfId="0" applyFont="1" applyProtection="1">
      <protection hidden="1"/>
    </xf>
    <xf numFmtId="0" fontId="12" fillId="0" borderId="0" xfId="0" applyFont="1" applyAlignment="1" applyProtection="1">
      <alignment horizontal="left"/>
      <protection hidden="1"/>
    </xf>
    <xf numFmtId="0" fontId="0" fillId="0" borderId="31" xfId="0" applyBorder="1" applyProtection="1">
      <protection hidden="1"/>
    </xf>
    <xf numFmtId="0" fontId="34" fillId="0" borderId="0" xfId="0" applyFont="1" applyAlignment="1" applyProtection="1">
      <alignment horizontal="center"/>
      <protection hidden="1"/>
    </xf>
    <xf numFmtId="0" fontId="36" fillId="0" borderId="32" xfId="0" applyFont="1" applyBorder="1" applyAlignment="1" applyProtection="1">
      <alignment horizontal="center"/>
      <protection hidden="1"/>
    </xf>
    <xf numFmtId="0" fontId="28" fillId="0" borderId="0" xfId="0" applyFont="1" applyAlignment="1" applyProtection="1">
      <alignment horizontal="center" vertical="center"/>
      <protection hidden="1"/>
    </xf>
    <xf numFmtId="0" fontId="28" fillId="0" borderId="0" xfId="0" applyFont="1" applyAlignment="1" applyProtection="1">
      <alignment horizontal="left" vertical="center"/>
      <protection hidden="1"/>
    </xf>
    <xf numFmtId="0" fontId="25" fillId="0" borderId="25" xfId="0" applyFont="1" applyBorder="1" applyAlignment="1" applyProtection="1">
      <alignment horizontal="center"/>
      <protection hidden="1"/>
    </xf>
    <xf numFmtId="0" fontId="26" fillId="2" borderId="0" xfId="0" applyFont="1" applyFill="1" applyAlignment="1">
      <alignment horizontal="center" vertical="center" wrapText="1"/>
    </xf>
    <xf numFmtId="0" fontId="20" fillId="2" borderId="0" xfId="0" applyFont="1" applyFill="1" applyAlignment="1">
      <alignment horizontal="left" vertical="center" wrapText="1"/>
    </xf>
    <xf numFmtId="0" fontId="34" fillId="0" borderId="25" xfId="0" applyFont="1" applyBorder="1" applyAlignment="1" applyProtection="1">
      <alignment horizontal="center"/>
      <protection hidden="1"/>
    </xf>
    <xf numFmtId="0" fontId="0" fillId="0" borderId="31" xfId="0" applyBorder="1" applyAlignment="1" applyProtection="1">
      <alignment horizontal="center"/>
      <protection hidden="1"/>
    </xf>
    <xf numFmtId="0" fontId="0" fillId="0" borderId="0" xfId="0" applyAlignment="1" applyProtection="1">
      <alignment horizontal="center"/>
      <protection hidden="1"/>
    </xf>
    <xf numFmtId="0" fontId="20" fillId="2" borderId="2"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5" fillId="0" borderId="12"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8" fillId="0" borderId="5" xfId="0" applyFont="1" applyBorder="1" applyAlignment="1" applyProtection="1">
      <alignment horizontal="center" vertical="center" wrapText="1"/>
      <protection hidden="1"/>
    </xf>
    <xf numFmtId="0" fontId="8" fillId="0" borderId="0" xfId="0" applyFont="1" applyAlignment="1" applyProtection="1">
      <alignment horizontal="center" vertical="center" wrapText="1"/>
      <protection hidden="1"/>
    </xf>
    <xf numFmtId="0" fontId="10" fillId="0" borderId="7" xfId="0" applyFont="1" applyBorder="1" applyAlignment="1">
      <alignment horizontal="center"/>
    </xf>
    <xf numFmtId="0" fontId="12" fillId="0" borderId="7" xfId="0" applyFont="1" applyBorder="1" applyAlignment="1" applyProtection="1">
      <alignment horizontal="center" vertical="center" wrapText="1"/>
      <protection hidden="1"/>
    </xf>
    <xf numFmtId="0" fontId="12" fillId="0" borderId="15" xfId="0" applyFont="1" applyBorder="1" applyAlignment="1" applyProtection="1">
      <alignment horizontal="center" vertical="center" wrapText="1"/>
      <protection hidden="1"/>
    </xf>
    <xf numFmtId="0" fontId="20" fillId="2" borderId="2" xfId="0" applyFont="1" applyFill="1" applyBorder="1" applyAlignment="1">
      <alignment horizontal="center" vertical="center"/>
    </xf>
    <xf numFmtId="0" fontId="20" fillId="2" borderId="3" xfId="0" applyFont="1" applyFill="1" applyBorder="1" applyAlignment="1">
      <alignment horizontal="center" vertical="center"/>
    </xf>
    <xf numFmtId="0" fontId="20" fillId="2" borderId="4" xfId="0" applyFont="1" applyFill="1" applyBorder="1" applyAlignment="1">
      <alignment horizontal="center" vertical="center"/>
    </xf>
    <xf numFmtId="0" fontId="20" fillId="4" borderId="2" xfId="0" applyFont="1" applyFill="1" applyBorder="1" applyAlignment="1">
      <alignment horizontal="center" vertical="center" wrapText="1"/>
    </xf>
    <xf numFmtId="0" fontId="20" fillId="4" borderId="3"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0" fillId="0" borderId="0" xfId="0" applyAlignment="1">
      <alignment horizontal="center"/>
    </xf>
    <xf numFmtId="0" fontId="25" fillId="0" borderId="25" xfId="0" applyFont="1" applyBorder="1" applyAlignment="1">
      <alignment horizontal="center"/>
    </xf>
    <xf numFmtId="0" fontId="0" fillId="0" borderId="33" xfId="0" applyBorder="1" applyAlignment="1" applyProtection="1">
      <alignment horizontal="center" vertical="top"/>
      <protection hidden="1"/>
    </xf>
    <xf numFmtId="0" fontId="0" fillId="0" borderId="31" xfId="0" applyBorder="1" applyAlignment="1" applyProtection="1">
      <alignment horizontal="center" vertical="top"/>
      <protection hidden="1"/>
    </xf>
    <xf numFmtId="0" fontId="0" fillId="0" borderId="34" xfId="0" applyBorder="1" applyAlignment="1" applyProtection="1">
      <alignment horizontal="center" vertical="top"/>
      <protection hidden="1"/>
    </xf>
    <xf numFmtId="0" fontId="0" fillId="0" borderId="35" xfId="0" applyBorder="1" applyAlignment="1" applyProtection="1">
      <alignment horizontal="center" vertical="top"/>
      <protection hidden="1"/>
    </xf>
    <xf numFmtId="0" fontId="0" fillId="0" borderId="0" xfId="0" applyAlignment="1" applyProtection="1">
      <alignment horizontal="center" vertical="top"/>
      <protection hidden="1"/>
    </xf>
    <xf numFmtId="0" fontId="0" fillId="0" borderId="36" xfId="0" applyBorder="1" applyAlignment="1" applyProtection="1">
      <alignment horizontal="center" vertical="top"/>
      <protection hidden="1"/>
    </xf>
    <xf numFmtId="0" fontId="0" fillId="0" borderId="37" xfId="0" applyBorder="1" applyAlignment="1" applyProtection="1">
      <alignment horizontal="center" vertical="top"/>
      <protection hidden="1"/>
    </xf>
    <xf numFmtId="0" fontId="0" fillId="0" borderId="25" xfId="0" applyBorder="1" applyAlignment="1" applyProtection="1">
      <alignment horizontal="center" vertical="top"/>
      <protection hidden="1"/>
    </xf>
    <xf numFmtId="0" fontId="0" fillId="0" borderId="38" xfId="0" applyBorder="1" applyAlignment="1" applyProtection="1">
      <alignment horizontal="center" vertical="top"/>
      <protection hidden="1"/>
    </xf>
    <xf numFmtId="0" fontId="36" fillId="0" borderId="32" xfId="0" applyFont="1" applyBorder="1" applyAlignment="1" applyProtection="1">
      <alignment horizontal="center"/>
      <protection hidden="1"/>
    </xf>
    <xf numFmtId="0" fontId="30" fillId="0" borderId="28" xfId="0" applyFont="1" applyBorder="1" applyAlignment="1" applyProtection="1">
      <alignment horizontal="center" vertical="center"/>
      <protection locked="0"/>
    </xf>
    <xf numFmtId="0" fontId="30" fillId="0" borderId="29" xfId="0" applyFont="1" applyBorder="1" applyAlignment="1" applyProtection="1">
      <alignment horizontal="center" vertical="center"/>
      <protection locked="0"/>
    </xf>
    <xf numFmtId="0" fontId="30" fillId="0" borderId="30" xfId="0" applyFont="1" applyBorder="1" applyAlignment="1" applyProtection="1">
      <alignment horizontal="center" vertical="center"/>
      <protection locked="0"/>
    </xf>
    <xf numFmtId="0" fontId="18" fillId="0" borderId="9" xfId="0" applyFont="1" applyBorder="1" applyAlignment="1">
      <alignment horizontal="center" vertical="center"/>
    </xf>
    <xf numFmtId="0" fontId="19" fillId="0" borderId="9" xfId="0" applyFont="1" applyBorder="1" applyAlignment="1">
      <alignment horizontal="center" vertical="center" wrapText="1"/>
    </xf>
    <xf numFmtId="0" fontId="18" fillId="0" borderId="22" xfId="0" applyFont="1" applyBorder="1" applyAlignment="1">
      <alignment horizontal="center" vertical="center"/>
    </xf>
    <xf numFmtId="0" fontId="18" fillId="0" borderId="5" xfId="0" applyFont="1" applyBorder="1" applyAlignment="1">
      <alignment horizontal="center" vertical="center"/>
    </xf>
    <xf numFmtId="0" fontId="18" fillId="0" borderId="23" xfId="0" applyFont="1" applyBorder="1" applyAlignment="1">
      <alignment horizontal="center" vertical="center"/>
    </xf>
    <xf numFmtId="0" fontId="18" fillId="0" borderId="0" xfId="0" applyFont="1" applyAlignment="1">
      <alignment horizontal="center" vertical="center"/>
    </xf>
    <xf numFmtId="0" fontId="18" fillId="0" borderId="24" xfId="0" applyFont="1" applyBorder="1" applyAlignment="1">
      <alignment horizontal="center" vertical="center"/>
    </xf>
    <xf numFmtId="0" fontId="18" fillId="0" borderId="7" xfId="0" applyFont="1" applyBorder="1" applyAlignment="1">
      <alignment horizontal="center" vertical="center"/>
    </xf>
    <xf numFmtId="0" fontId="3" fillId="0" borderId="7" xfId="0" applyFont="1" applyBorder="1" applyAlignment="1">
      <alignment horizontal="center"/>
    </xf>
  </cellXfs>
  <cellStyles count="2">
    <cellStyle name="60% - Énfasis2 2" xfId="1" xr:uid="{3D623125-DAD0-42F2-B19F-841DBDA4CE17}"/>
    <cellStyle name="Normal" xfId="0" builtinId="0"/>
  </cellStyles>
  <dxfs count="200">
    <dxf>
      <font>
        <color rgb="FF00B050"/>
      </font>
      <fill>
        <patternFill>
          <bgColor rgb="FF00B05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rgb="FFFF0000"/>
      </font>
      <fill>
        <patternFill>
          <bgColor rgb="FFFF0000"/>
        </patternFill>
      </fill>
    </dxf>
    <dxf>
      <font>
        <color theme="5" tint="-0.499984740745262"/>
      </font>
      <fill>
        <patternFill>
          <bgColor theme="5" tint="-0.499984740745262"/>
        </patternFill>
      </fill>
    </dxf>
    <dxf>
      <font>
        <color rgb="FFFFFF00"/>
      </font>
      <fill>
        <patternFill>
          <bgColor rgb="FFFFFF00"/>
        </patternFill>
      </fill>
    </dxf>
    <dxf>
      <font>
        <color theme="0"/>
      </font>
    </dxf>
    <dxf>
      <font>
        <color rgb="FF00B050"/>
      </font>
      <fill>
        <patternFill>
          <bgColor rgb="FF00B05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rgb="FFFF0000"/>
      </font>
      <fill>
        <patternFill>
          <bgColor rgb="FFFF0000"/>
        </patternFill>
      </fill>
    </dxf>
    <dxf>
      <font>
        <color theme="5" tint="-0.499984740745262"/>
      </font>
      <fill>
        <patternFill>
          <bgColor theme="5" tint="-0.499984740745262"/>
        </patternFill>
      </fill>
    </dxf>
    <dxf>
      <font>
        <color rgb="FFFFFF00"/>
      </font>
      <fill>
        <patternFill>
          <bgColor rgb="FFFFFF00"/>
        </patternFill>
      </fill>
    </dxf>
    <dxf>
      <font>
        <color rgb="FF00B050"/>
      </font>
      <fill>
        <patternFill>
          <bgColor rgb="FF00B05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rgb="FFFF0000"/>
      </font>
      <fill>
        <patternFill>
          <bgColor rgb="FFFF0000"/>
        </patternFill>
      </fill>
    </dxf>
    <dxf>
      <font>
        <color theme="5" tint="-0.499984740745262"/>
      </font>
      <fill>
        <patternFill>
          <bgColor theme="5" tint="-0.499984740745262"/>
        </patternFill>
      </fill>
    </dxf>
    <dxf>
      <font>
        <color rgb="FFFFFF00"/>
      </font>
      <fill>
        <patternFill>
          <bgColor rgb="FFFFFF00"/>
        </patternFill>
      </fill>
    </dxf>
    <dxf>
      <font>
        <color rgb="FFFFFF00"/>
      </font>
      <fill>
        <patternFill>
          <bgColor rgb="FFFFFF00"/>
        </patternFill>
      </fill>
    </dxf>
    <dxf>
      <font>
        <color theme="5" tint="-0.499984740745262"/>
      </font>
      <fill>
        <patternFill>
          <bgColor theme="5" tint="-0.499984740745262"/>
        </patternFill>
      </fill>
    </dxf>
    <dxf>
      <font>
        <color rgb="FF7030A0"/>
      </font>
      <fill>
        <patternFill>
          <bgColor rgb="FF7030A0"/>
        </patternFill>
      </fill>
    </dxf>
    <dxf>
      <font>
        <color rgb="FF92D050"/>
      </font>
      <fill>
        <patternFill>
          <bgColor rgb="FF92D050"/>
        </patternFill>
      </fill>
    </dxf>
    <dxf>
      <font>
        <color rgb="FF00B0F0"/>
      </font>
      <fill>
        <patternFill>
          <bgColor rgb="FF00B0F0"/>
        </patternFill>
      </fill>
    </dxf>
    <dxf>
      <font>
        <color rgb="FFFFC000"/>
      </font>
      <fill>
        <patternFill>
          <bgColor rgb="FFFFC000"/>
        </patternFill>
      </fill>
    </dxf>
    <dxf>
      <font>
        <color rgb="FF00B050"/>
      </font>
      <fill>
        <patternFill>
          <bgColor rgb="FF00B050"/>
        </patternFill>
      </fill>
    </dxf>
    <dxf>
      <font>
        <color rgb="FFFF0000"/>
      </font>
      <fill>
        <patternFill>
          <bgColor rgb="FFFF0000"/>
        </patternFill>
      </fill>
    </dxf>
    <dxf>
      <font>
        <color theme="0"/>
      </font>
    </dxf>
    <dxf>
      <font>
        <color theme="0"/>
      </font>
    </dxf>
    <dxf>
      <font>
        <color theme="0"/>
      </font>
      <fill>
        <patternFill patternType="none">
          <bgColor auto="1"/>
        </patternFill>
      </fill>
    </dxf>
    <dxf>
      <font>
        <color rgb="FFFFC000"/>
      </font>
      <fill>
        <patternFill>
          <bgColor rgb="FFFFC000"/>
        </patternFill>
      </fill>
    </dxf>
    <dxf>
      <font>
        <color rgb="FF00B050"/>
      </font>
      <fill>
        <patternFill>
          <bgColor rgb="FF00B05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rgb="FFFF0000"/>
      </font>
      <fill>
        <patternFill>
          <bgColor rgb="FFFF0000"/>
        </patternFill>
      </fill>
    </dxf>
    <dxf>
      <font>
        <color theme="5" tint="-0.499984740745262"/>
      </font>
      <fill>
        <patternFill>
          <bgColor theme="5" tint="-0.499984740745262"/>
        </patternFill>
      </fill>
    </dxf>
    <dxf>
      <font>
        <color rgb="FFFFFF00"/>
      </font>
      <fill>
        <patternFill>
          <bgColor rgb="FFFFFF0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rgb="FFFF0000"/>
      </font>
      <fill>
        <patternFill>
          <bgColor rgb="FFFF0000"/>
        </patternFill>
      </fill>
    </dxf>
    <dxf>
      <font>
        <color theme="5" tint="-0.499984740745262"/>
      </font>
      <fill>
        <patternFill>
          <bgColor theme="5" tint="-0.499984740745262"/>
        </patternFill>
      </fill>
    </dxf>
    <dxf>
      <font>
        <color rgb="FFFFFF00"/>
      </font>
      <fill>
        <patternFill>
          <bgColor rgb="FFFFFF00"/>
        </patternFill>
      </fill>
    </dxf>
    <dxf>
      <font>
        <color rgb="FF00B050"/>
      </font>
      <fill>
        <patternFill>
          <bgColor rgb="FF00B050"/>
        </patternFill>
      </fill>
    </dxf>
    <dxf>
      <font>
        <color rgb="FF92D050"/>
      </font>
      <fill>
        <patternFill>
          <bgColor rgb="FF92D050"/>
        </patternFill>
      </fill>
    </dxf>
    <dxf>
      <font>
        <color rgb="FFFFC000"/>
      </font>
      <fill>
        <patternFill>
          <bgColor rgb="FFFFC000"/>
        </patternFill>
      </fill>
    </dxf>
    <dxf>
      <font>
        <color rgb="FF00B0F0"/>
      </font>
      <fill>
        <patternFill>
          <bgColor rgb="FF00B0F0"/>
        </patternFill>
      </fill>
    </dxf>
    <dxf>
      <font>
        <color rgb="FF00B050"/>
      </font>
      <fill>
        <patternFill>
          <bgColor rgb="FF00B050"/>
        </patternFill>
      </fill>
    </dxf>
    <dxf>
      <font>
        <color rgb="FFFFFF00"/>
      </font>
      <fill>
        <patternFill>
          <bgColor rgb="FFFFFF00"/>
        </patternFill>
      </fill>
    </dxf>
    <dxf>
      <font>
        <color theme="5" tint="-0.499984740745262"/>
      </font>
      <fill>
        <patternFill>
          <bgColor theme="5" tint="-0.499984740745262"/>
        </patternFill>
      </fill>
    </dxf>
    <dxf>
      <font>
        <color rgb="FFFF0000"/>
      </font>
      <fill>
        <patternFill>
          <bgColor rgb="FFFF0000"/>
        </patternFill>
      </fill>
    </dxf>
    <dxf>
      <font>
        <color rgb="FF7030A0"/>
      </font>
      <fill>
        <patternFill>
          <bgColor rgb="FF7030A0"/>
        </patternFill>
      </fill>
    </dxf>
    <dxf>
      <font>
        <color rgb="FF9C0006"/>
      </font>
      <fill>
        <patternFill>
          <bgColor rgb="FFFFC7CE"/>
        </patternFill>
      </fill>
    </dxf>
    <dxf>
      <font>
        <color rgb="FFFFFF00"/>
      </font>
      <fill>
        <patternFill>
          <bgColor rgb="FFFFFF00"/>
        </patternFill>
      </fill>
    </dxf>
    <dxf>
      <font>
        <color theme="5" tint="-0.499984740745262"/>
      </font>
      <fill>
        <patternFill>
          <bgColor theme="5" tint="-0.499984740745262"/>
        </patternFill>
      </fill>
    </dxf>
    <dxf>
      <font>
        <color rgb="FFFF0000"/>
      </font>
      <fill>
        <patternFill>
          <bgColor rgb="FFFF0000"/>
        </patternFill>
      </fill>
    </dxf>
    <dxf>
      <font>
        <color rgb="FF00B050"/>
      </font>
      <fill>
        <patternFill>
          <bgColor rgb="FF00B050"/>
        </patternFill>
      </fill>
    </dxf>
    <dxf>
      <font>
        <color rgb="FFFFC000"/>
      </font>
      <fill>
        <patternFill>
          <bgColor rgb="FFFFC000"/>
        </patternFill>
      </fill>
    </dxf>
    <dxf>
      <font>
        <color rgb="FF00B0F0"/>
      </font>
      <fill>
        <patternFill>
          <bgColor rgb="FF00B0F0"/>
        </patternFill>
      </fill>
    </dxf>
    <dxf>
      <font>
        <color rgb="FF7030A0"/>
      </font>
      <fill>
        <patternFill>
          <bgColor rgb="FF7030A0"/>
        </patternFill>
      </fill>
    </dxf>
    <dxf>
      <font>
        <color rgb="FF92D050"/>
      </font>
      <fill>
        <patternFill>
          <bgColor rgb="FF92D05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rgb="FFFF0000"/>
      </font>
      <fill>
        <patternFill>
          <bgColor rgb="FFFF0000"/>
        </patternFill>
      </fill>
    </dxf>
    <dxf>
      <font>
        <color theme="5" tint="-0.499984740745262"/>
      </font>
      <fill>
        <patternFill>
          <bgColor theme="5" tint="-0.499984740745262"/>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rgb="FFFF0000"/>
      </font>
      <fill>
        <patternFill>
          <bgColor rgb="FFFF0000"/>
        </patternFill>
      </fill>
    </dxf>
    <dxf>
      <font>
        <color theme="5" tint="-0.499984740745262"/>
      </font>
      <fill>
        <patternFill>
          <bgColor theme="5" tint="-0.499984740745262"/>
        </patternFill>
      </fill>
    </dxf>
    <dxf>
      <font>
        <color rgb="FFFFFF00"/>
      </font>
      <fill>
        <patternFill>
          <bgColor rgb="FFFFFF00"/>
        </patternFill>
      </fill>
    </dxf>
    <dxf>
      <font>
        <color rgb="FF00B050"/>
      </font>
      <fill>
        <patternFill>
          <bgColor rgb="FF00B05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7030A0"/>
      </font>
      <fill>
        <patternFill>
          <bgColor rgb="FF7030A0"/>
        </patternFill>
      </fill>
    </dxf>
    <dxf>
      <font>
        <color theme="5" tint="-0.499984740745262"/>
      </font>
      <fill>
        <patternFill>
          <bgColor theme="5" tint="-0.499984740745262"/>
        </patternFill>
      </fill>
    </dxf>
    <dxf>
      <font>
        <color rgb="FFFFFF00"/>
      </font>
      <fill>
        <patternFill>
          <bgColor rgb="FFFFFF00"/>
        </patternFill>
      </fill>
    </dxf>
    <dxf>
      <font>
        <color rgb="FFFF0000"/>
      </font>
      <fill>
        <patternFill>
          <bgColor rgb="FFFF0000"/>
        </patternFill>
      </fill>
    </dxf>
    <dxf>
      <font>
        <color rgb="FF7030A0"/>
      </font>
      <fill>
        <patternFill>
          <bgColor rgb="FF7030A0"/>
        </patternFill>
      </fill>
    </dxf>
    <dxf>
      <font>
        <color rgb="FF00B050"/>
      </font>
      <fill>
        <patternFill>
          <bgColor rgb="FF00B050"/>
        </patternFill>
      </fill>
    </dxf>
    <dxf>
      <font>
        <color rgb="FFFFC000"/>
      </font>
      <fill>
        <patternFill>
          <bgColor rgb="FFFFC000"/>
        </patternFill>
      </fill>
    </dxf>
    <dxf>
      <font>
        <color rgb="FF00B0F0"/>
      </font>
      <fill>
        <patternFill>
          <bgColor rgb="FF00B0F0"/>
        </patternFill>
      </fill>
    </dxf>
    <dxf>
      <font>
        <color rgb="FF92D050"/>
      </font>
      <fill>
        <patternFill>
          <bgColor rgb="FF92D050"/>
        </patternFill>
      </fill>
    </dxf>
    <dxf>
      <font>
        <color rgb="FFFFFF00"/>
      </font>
      <fill>
        <patternFill>
          <bgColor rgb="FFFFFF00"/>
        </patternFill>
      </fill>
    </dxf>
    <dxf>
      <font>
        <color theme="5" tint="-0.499984740745262"/>
      </font>
      <fill>
        <patternFill>
          <bgColor theme="5" tint="-0.499984740745262"/>
        </patternFill>
      </fill>
    </dxf>
    <dxf>
      <font>
        <color rgb="FFFF0000"/>
      </font>
      <fill>
        <patternFill>
          <bgColor rgb="FFFF0000"/>
        </patternFill>
      </fill>
    </dxf>
    <dxf>
      <numFmt numFmtId="0" formatCode="General"/>
    </dxf>
    <dxf>
      <numFmt numFmtId="0" formatCode="General"/>
    </dxf>
    <dxf>
      <numFmt numFmtId="0" formatCode="General"/>
    </dxf>
    <dxf>
      <border outline="0">
        <top style="medium">
          <color indexed="64"/>
        </top>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numFmt numFmtId="0" formatCode="General"/>
    </dxf>
    <dxf>
      <border outline="0">
        <top style="medium">
          <color indexed="64"/>
        </top>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alignment horizontal="general" vertical="bottom" textRotation="0" wrapText="1" indent="0" justifyLastLine="0" shrinkToFit="0" readingOrder="0"/>
    </dxf>
    <dxf>
      <border outline="0">
        <top style="medium">
          <color indexed="64"/>
        </top>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border outline="0">
        <top style="medium">
          <color indexed="64"/>
        </top>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dxf>
    <dxf>
      <border outline="0">
        <top style="medium">
          <color indexed="64"/>
        </top>
      </border>
    </dxf>
    <dxf>
      <font>
        <b val="0"/>
        <i val="0"/>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border outline="0">
        <top style="medium">
          <color indexed="64"/>
        </top>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border outline="0">
        <top style="medium">
          <color indexed="64"/>
        </top>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border outline="0">
        <top style="medium">
          <color indexed="64"/>
        </top>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8"/>
        <color rgb="FF000000"/>
        <name val="Open Sans"/>
        <family val="2"/>
        <scheme val="none"/>
      </font>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8"/>
        <color rgb="FF000000"/>
        <name val="Open Sans"/>
        <family val="2"/>
        <scheme val="none"/>
      </font>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alignment horizontal="center" vertical="bottom"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1"/>
        <color theme="1"/>
        <name val="Aptos"/>
        <family val="2"/>
        <scheme val="none"/>
      </font>
      <alignment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vertical="center" textRotation="0" indent="0" justifyLastLine="0" shrinkToFit="0" readingOrder="0"/>
    </dxf>
    <dxf>
      <font>
        <b val="0"/>
        <i val="0"/>
        <strike val="0"/>
        <condense val="0"/>
        <extend val="0"/>
        <outline val="0"/>
        <shadow val="0"/>
        <u val="none"/>
        <vertAlign val="baseline"/>
        <sz val="11"/>
        <color theme="1"/>
        <name val="Aptos"/>
        <family val="2"/>
        <scheme val="none"/>
      </font>
      <alignment vertical="center" textRotation="0" indent="0" justifyLastLine="0" shrinkToFit="0" readingOrder="0"/>
    </dxf>
    <dxf>
      <font>
        <b val="0"/>
        <i val="0"/>
        <strike val="0"/>
        <condense val="0"/>
        <extend val="0"/>
        <outline val="0"/>
        <shadow val="0"/>
        <u val="none"/>
        <vertAlign val="baseline"/>
        <sz val="11"/>
        <color theme="1"/>
        <name val="Aptos"/>
        <family val="2"/>
        <scheme val="none"/>
      </font>
      <alignment vertical="center" textRotation="0" indent="0" justifyLastLine="0" shrinkToFit="0" readingOrder="0"/>
    </dxf>
    <dxf>
      <font>
        <b val="0"/>
        <i val="0"/>
        <strike val="0"/>
        <condense val="0"/>
        <extend val="0"/>
        <outline val="0"/>
        <shadow val="0"/>
        <u val="none"/>
        <vertAlign val="baseline"/>
        <sz val="11"/>
        <color theme="1"/>
        <name val="Aptos"/>
        <family val="2"/>
        <scheme val="none"/>
      </font>
      <alignment vertical="center" textRotation="0" indent="0" justifyLastLine="0" shrinkToFit="0" readingOrder="0"/>
    </dxf>
    <dxf>
      <border outline="0">
        <top style="medium">
          <color indexed="64"/>
        </top>
      </border>
    </dxf>
    <dxf>
      <font>
        <b val="0"/>
        <i val="0"/>
        <strike val="0"/>
        <condense val="0"/>
        <extend val="0"/>
        <outline val="0"/>
        <shadow val="0"/>
        <u val="none"/>
        <vertAlign val="baseline"/>
        <sz val="11"/>
        <color theme="1"/>
        <name val="Aptos"/>
        <family val="2"/>
        <scheme val="none"/>
      </font>
      <alignment vertical="center" textRotation="0" indent="0" justifyLastLine="0" shrinkToFit="0" readingOrder="0"/>
    </dxf>
    <dxf>
      <border outline="0">
        <bottom style="medium">
          <color indexed="64"/>
        </bottom>
      </border>
    </dxf>
    <dxf>
      <font>
        <b/>
        <i val="0"/>
        <strike val="0"/>
        <condense val="0"/>
        <extend val="0"/>
        <outline val="0"/>
        <shadow val="0"/>
        <u val="none"/>
        <vertAlign val="baseline"/>
        <sz val="12"/>
        <color theme="0"/>
        <name val="Aptos"/>
        <family val="2"/>
        <scheme val="none"/>
      </font>
      <fill>
        <patternFill patternType="solid">
          <fgColor indexed="64"/>
          <bgColor rgb="FF305496"/>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u val="none"/>
        <vertAlign val="baseline"/>
        <sz val="14"/>
        <color theme="1"/>
        <name val="Calibri"/>
        <family val="2"/>
        <scheme val="minor"/>
      </font>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1" defaultTableStyle="TableStyleMedium2" defaultPivotStyle="PivotStyleLight16">
    <tableStyle name="Invisible" pivot="0" table="0" count="0" xr9:uid="{54467CE8-D6E0-42AB-8CCE-D95EAE3664FC}"/>
  </tableStyles>
  <colors>
    <mruColors>
      <color rgb="FF30549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35.svg"/><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svg"/><Relationship Id="rId1" Type="http://schemas.openxmlformats.org/officeDocument/2006/relationships/image" Target="../media/image28.png"/><Relationship Id="rId6" Type="http://schemas.openxmlformats.org/officeDocument/2006/relationships/image" Target="../media/image33.svg"/><Relationship Id="rId5" Type="http://schemas.openxmlformats.org/officeDocument/2006/relationships/image" Target="../media/image32.png"/><Relationship Id="rId4" Type="http://schemas.openxmlformats.org/officeDocument/2006/relationships/image" Target="../media/image31.svg"/></Relationships>
</file>

<file path=xl/drawings/_rels/drawing3.xml.rels><?xml version="1.0" encoding="UTF-8" standalone="yes"?>
<Relationships xmlns="http://schemas.openxmlformats.org/package/2006/relationships"><Relationship Id="rId1" Type="http://schemas.openxmlformats.org/officeDocument/2006/relationships/hyperlink" Target="#'ENTRADAS-SALIDAS DIAGRAMA'!L5"/></Relationships>
</file>

<file path=xl/drawings/_rels/vmlDrawing2.vml.rels><?xml version="1.0" encoding="UTF-8" standalone="yes"?>
<Relationships xmlns="http://schemas.openxmlformats.org/package/2006/relationships"><Relationship Id="rId1" Type="http://schemas.openxmlformats.org/officeDocument/2006/relationships/image" Target="../media/image3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0</xdr:col>
      <xdr:colOff>325213</xdr:colOff>
      <xdr:row>2</xdr:row>
      <xdr:rowOff>420497</xdr:rowOff>
    </xdr:from>
    <xdr:to>
      <xdr:col>2</xdr:col>
      <xdr:colOff>263829</xdr:colOff>
      <xdr:row>24</xdr:row>
      <xdr:rowOff>98186</xdr:rowOff>
    </xdr:to>
    <xdr:grpSp>
      <xdr:nvGrpSpPr>
        <xdr:cNvPr id="14" name="Grupo 13">
          <a:extLst>
            <a:ext uri="{FF2B5EF4-FFF2-40B4-BE49-F238E27FC236}">
              <a16:creationId xmlns:a16="http://schemas.microsoft.com/office/drawing/2014/main" id="{1873E7F3-A384-4EA2-3781-70D4EA360BE2}"/>
            </a:ext>
          </a:extLst>
        </xdr:cNvPr>
        <xdr:cNvGrpSpPr/>
      </xdr:nvGrpSpPr>
      <xdr:grpSpPr>
        <a:xfrm>
          <a:off x="325213" y="2349310"/>
          <a:ext cx="2605616" cy="7107189"/>
          <a:chOff x="3386547" y="369026"/>
          <a:chExt cx="2275114" cy="6930935"/>
        </a:xfrm>
      </xdr:grpSpPr>
      <xdr:sp macro="" textlink="">
        <xdr:nvSpPr>
          <xdr:cNvPr id="3" name="CuadroTexto 2">
            <a:extLst>
              <a:ext uri="{FF2B5EF4-FFF2-40B4-BE49-F238E27FC236}">
                <a16:creationId xmlns:a16="http://schemas.microsoft.com/office/drawing/2014/main" id="{71E3BA5C-7187-6C48-D8FA-F5A2F1457769}"/>
              </a:ext>
            </a:extLst>
          </xdr:cNvPr>
          <xdr:cNvSpPr txBox="1"/>
        </xdr:nvSpPr>
        <xdr:spPr>
          <a:xfrm>
            <a:off x="3386547" y="369026"/>
            <a:ext cx="2275114" cy="6930935"/>
          </a:xfrm>
          <a:prstGeom prst="rect">
            <a:avLst/>
          </a:prstGeom>
          <a:solidFill>
            <a:schemeClr val="lt1"/>
          </a:solidFill>
          <a:ln w="9525" cmpd="sng">
            <a:no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400"/>
          </a:p>
        </xdr:txBody>
      </xdr:sp>
      <xdr:sp macro="" textlink="$B$4">
        <xdr:nvSpPr>
          <xdr:cNvPr id="4" name="CuadroTexto 3">
            <a:extLst>
              <a:ext uri="{FF2B5EF4-FFF2-40B4-BE49-F238E27FC236}">
                <a16:creationId xmlns:a16="http://schemas.microsoft.com/office/drawing/2014/main" id="{3314AC25-392D-FC2C-AA54-70E30CE51BD0}"/>
              </a:ext>
            </a:extLst>
          </xdr:cNvPr>
          <xdr:cNvSpPr txBox="1"/>
        </xdr:nvSpPr>
        <xdr:spPr>
          <a:xfrm>
            <a:off x="3426823" y="39406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664444-071D-4370-916E-9C34CDA02EAD}"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B$5">
        <xdr:nvSpPr>
          <xdr:cNvPr id="9" name="CuadroTexto 8">
            <a:extLst>
              <a:ext uri="{FF2B5EF4-FFF2-40B4-BE49-F238E27FC236}">
                <a16:creationId xmlns:a16="http://schemas.microsoft.com/office/drawing/2014/main" id="{D89F96EB-3F60-4735-A814-A57EC67D6E56}"/>
              </a:ext>
            </a:extLst>
          </xdr:cNvPr>
          <xdr:cNvSpPr txBox="1"/>
        </xdr:nvSpPr>
        <xdr:spPr>
          <a:xfrm>
            <a:off x="3426823" y="152944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559D8A-59CD-4DB3-98DB-0863CD678043}"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B$6">
        <xdr:nvSpPr>
          <xdr:cNvPr id="10" name="CuadroTexto 9">
            <a:extLst>
              <a:ext uri="{FF2B5EF4-FFF2-40B4-BE49-F238E27FC236}">
                <a16:creationId xmlns:a16="http://schemas.microsoft.com/office/drawing/2014/main" id="{B92E320F-C9ED-42E6-A32D-8100E410B904}"/>
              </a:ext>
            </a:extLst>
          </xdr:cNvPr>
          <xdr:cNvSpPr txBox="1"/>
        </xdr:nvSpPr>
        <xdr:spPr>
          <a:xfrm>
            <a:off x="3426823" y="266482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EA7B4A-4160-4849-9F6A-BE8C8FC837AC}"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B$7">
        <xdr:nvSpPr>
          <xdr:cNvPr id="11" name="CuadroTexto 10">
            <a:extLst>
              <a:ext uri="{FF2B5EF4-FFF2-40B4-BE49-F238E27FC236}">
                <a16:creationId xmlns:a16="http://schemas.microsoft.com/office/drawing/2014/main" id="{F12F7685-44E5-4B46-9E01-D3839084D8B9}"/>
              </a:ext>
            </a:extLst>
          </xdr:cNvPr>
          <xdr:cNvSpPr txBox="1"/>
        </xdr:nvSpPr>
        <xdr:spPr>
          <a:xfrm>
            <a:off x="3426823" y="380020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70C7FD-5700-4566-A40A-78ED5CFE6A7D}"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B$8">
        <xdr:nvSpPr>
          <xdr:cNvPr id="12" name="CuadroTexto 11">
            <a:extLst>
              <a:ext uri="{FF2B5EF4-FFF2-40B4-BE49-F238E27FC236}">
                <a16:creationId xmlns:a16="http://schemas.microsoft.com/office/drawing/2014/main" id="{EED3F8BC-D84F-45C8-88C0-3547EC0FE425}"/>
              </a:ext>
            </a:extLst>
          </xdr:cNvPr>
          <xdr:cNvSpPr txBox="1"/>
        </xdr:nvSpPr>
        <xdr:spPr>
          <a:xfrm>
            <a:off x="3426823" y="494320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4E77B2-7E3A-4206-95D2-5C1BB510B64C}"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B$9">
        <xdr:nvSpPr>
          <xdr:cNvPr id="13" name="CuadroTexto 12">
            <a:extLst>
              <a:ext uri="{FF2B5EF4-FFF2-40B4-BE49-F238E27FC236}">
                <a16:creationId xmlns:a16="http://schemas.microsoft.com/office/drawing/2014/main" id="{4327BDDD-ECBC-48CD-A056-3AED7452480A}"/>
              </a:ext>
            </a:extLst>
          </xdr:cNvPr>
          <xdr:cNvSpPr txBox="1"/>
        </xdr:nvSpPr>
        <xdr:spPr>
          <a:xfrm>
            <a:off x="3426823" y="607858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13824D-60B7-4EDD-9342-B9A7C8009BB5}"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grpSp>
    <xdr:clientData/>
  </xdr:twoCellAnchor>
  <xdr:twoCellAnchor editAs="oneCell">
    <xdr:from>
      <xdr:col>32</xdr:col>
      <xdr:colOff>155125</xdr:colOff>
      <xdr:row>2</xdr:row>
      <xdr:rowOff>420497</xdr:rowOff>
    </xdr:from>
    <xdr:to>
      <xdr:col>35</xdr:col>
      <xdr:colOff>169636</xdr:colOff>
      <xdr:row>24</xdr:row>
      <xdr:rowOff>98186</xdr:rowOff>
    </xdr:to>
    <xdr:grpSp>
      <xdr:nvGrpSpPr>
        <xdr:cNvPr id="17" name="Grupo 16">
          <a:extLst>
            <a:ext uri="{FF2B5EF4-FFF2-40B4-BE49-F238E27FC236}">
              <a16:creationId xmlns:a16="http://schemas.microsoft.com/office/drawing/2014/main" id="{7F6D6CB2-59B9-4D47-BAE6-D7507E8B675E}"/>
            </a:ext>
          </a:extLst>
        </xdr:cNvPr>
        <xdr:cNvGrpSpPr/>
      </xdr:nvGrpSpPr>
      <xdr:grpSpPr>
        <a:xfrm>
          <a:off x="15633250" y="2349310"/>
          <a:ext cx="2586261" cy="7107189"/>
          <a:chOff x="3386547" y="369026"/>
          <a:chExt cx="2275114" cy="6930935"/>
        </a:xfrm>
      </xdr:grpSpPr>
      <xdr:sp macro="" textlink="">
        <xdr:nvSpPr>
          <xdr:cNvPr id="18" name="CuadroTexto 17">
            <a:extLst>
              <a:ext uri="{FF2B5EF4-FFF2-40B4-BE49-F238E27FC236}">
                <a16:creationId xmlns:a16="http://schemas.microsoft.com/office/drawing/2014/main" id="{85BEB86A-CE7B-3416-A177-812EE25AF570}"/>
              </a:ext>
            </a:extLst>
          </xdr:cNvPr>
          <xdr:cNvSpPr txBox="1"/>
        </xdr:nvSpPr>
        <xdr:spPr>
          <a:xfrm>
            <a:off x="3386547" y="369026"/>
            <a:ext cx="2275114" cy="6930935"/>
          </a:xfrm>
          <a:prstGeom prst="rect">
            <a:avLst/>
          </a:prstGeom>
          <a:solidFill>
            <a:schemeClr val="lt1"/>
          </a:solidFill>
          <a:ln w="9525" cmpd="sng">
            <a:no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400"/>
          </a:p>
        </xdr:txBody>
      </xdr:sp>
      <xdr:sp macro="" textlink="$AH$4">
        <xdr:nvSpPr>
          <xdr:cNvPr id="19" name="CuadroTexto 18">
            <a:extLst>
              <a:ext uri="{FF2B5EF4-FFF2-40B4-BE49-F238E27FC236}">
                <a16:creationId xmlns:a16="http://schemas.microsoft.com/office/drawing/2014/main" id="{AFE688D4-D898-77DF-6C63-8F72759FA7C4}"/>
              </a:ext>
            </a:extLst>
          </xdr:cNvPr>
          <xdr:cNvSpPr txBox="1"/>
        </xdr:nvSpPr>
        <xdr:spPr>
          <a:xfrm>
            <a:off x="3426823" y="39406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47E7FE-219E-49DB-B109-D3986CD85FA8}" type="TxLink">
              <a:rPr lang="en-US" sz="1400" b="0" i="0" u="none" strike="noStrike">
                <a:ln>
                  <a:noFill/>
                </a:ln>
                <a:solidFill>
                  <a:srgbClr val="000000"/>
                </a:solidFill>
                <a:latin typeface="Calibri"/>
                <a:ea typeface="Calibri"/>
                <a:cs typeface="Calibri"/>
              </a:rPr>
              <a:pPr/>
              <a:t> </a:t>
            </a:fld>
            <a:endParaRPr lang="en-US" sz="1400">
              <a:ln>
                <a:noFill/>
              </a:ln>
            </a:endParaRPr>
          </a:p>
        </xdr:txBody>
      </xdr:sp>
      <xdr:sp macro="" textlink="$AH$5">
        <xdr:nvSpPr>
          <xdr:cNvPr id="20" name="CuadroTexto 19">
            <a:extLst>
              <a:ext uri="{FF2B5EF4-FFF2-40B4-BE49-F238E27FC236}">
                <a16:creationId xmlns:a16="http://schemas.microsoft.com/office/drawing/2014/main" id="{803BAD8E-48B1-7486-B03C-A985EBA2AC59}"/>
              </a:ext>
            </a:extLst>
          </xdr:cNvPr>
          <xdr:cNvSpPr txBox="1"/>
        </xdr:nvSpPr>
        <xdr:spPr>
          <a:xfrm>
            <a:off x="3426823" y="152944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1299C6-AE48-4D59-8382-643C7C662C57}"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AH$6">
        <xdr:nvSpPr>
          <xdr:cNvPr id="21" name="CuadroTexto 20">
            <a:extLst>
              <a:ext uri="{FF2B5EF4-FFF2-40B4-BE49-F238E27FC236}">
                <a16:creationId xmlns:a16="http://schemas.microsoft.com/office/drawing/2014/main" id="{A5152BEE-4A85-71EA-2564-9850EE66AF00}"/>
              </a:ext>
            </a:extLst>
          </xdr:cNvPr>
          <xdr:cNvSpPr txBox="1"/>
        </xdr:nvSpPr>
        <xdr:spPr>
          <a:xfrm>
            <a:off x="3426823" y="266482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E12DB7-B07D-4E5C-8609-F786D8ADFAB3}"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AH$7">
        <xdr:nvSpPr>
          <xdr:cNvPr id="22" name="CuadroTexto 21">
            <a:extLst>
              <a:ext uri="{FF2B5EF4-FFF2-40B4-BE49-F238E27FC236}">
                <a16:creationId xmlns:a16="http://schemas.microsoft.com/office/drawing/2014/main" id="{34E4FDA2-1093-2A63-D9BE-A34C0966DF7B}"/>
              </a:ext>
            </a:extLst>
          </xdr:cNvPr>
          <xdr:cNvSpPr txBox="1"/>
        </xdr:nvSpPr>
        <xdr:spPr>
          <a:xfrm>
            <a:off x="3426823" y="380020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35502D-8371-4B49-9D54-533F427D2C31}"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AH$8">
        <xdr:nvSpPr>
          <xdr:cNvPr id="23" name="CuadroTexto 22">
            <a:extLst>
              <a:ext uri="{FF2B5EF4-FFF2-40B4-BE49-F238E27FC236}">
                <a16:creationId xmlns:a16="http://schemas.microsoft.com/office/drawing/2014/main" id="{F158F121-0742-B667-F46B-10B1404FBA68}"/>
              </a:ext>
            </a:extLst>
          </xdr:cNvPr>
          <xdr:cNvSpPr txBox="1"/>
        </xdr:nvSpPr>
        <xdr:spPr>
          <a:xfrm>
            <a:off x="3426823" y="494320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50314B-AECD-4E42-92D5-20C56716ABBF}"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sp macro="" textlink="$AH$9">
        <xdr:nvSpPr>
          <xdr:cNvPr id="24" name="CuadroTexto 23">
            <a:extLst>
              <a:ext uri="{FF2B5EF4-FFF2-40B4-BE49-F238E27FC236}">
                <a16:creationId xmlns:a16="http://schemas.microsoft.com/office/drawing/2014/main" id="{90673BFC-4CBA-4EDC-03BE-10545691C3E9}"/>
              </a:ext>
            </a:extLst>
          </xdr:cNvPr>
          <xdr:cNvSpPr txBox="1"/>
        </xdr:nvSpPr>
        <xdr:spPr>
          <a:xfrm>
            <a:off x="3426823" y="6078582"/>
            <a:ext cx="2209800" cy="112122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EC2E9D-D9F0-4E25-818F-5991A3E5A541}" type="TxLink">
              <a:rPr lang="en-US" sz="1400" b="0" i="0" u="none" strike="noStrike">
                <a:ln>
                  <a:noFill/>
                </a:ln>
                <a:solidFill>
                  <a:srgbClr val="000000"/>
                </a:solidFill>
                <a:latin typeface="Calibri"/>
                <a:ea typeface="Calibri"/>
                <a:cs typeface="Calibri"/>
              </a:rPr>
              <a:pPr/>
              <a:t> </a:t>
            </a:fld>
            <a:endParaRPr lang="es-MX" sz="1400">
              <a:ln>
                <a:noFill/>
              </a:ln>
              <a:noFill/>
            </a:endParaRPr>
          </a:p>
        </xdr:txBody>
      </xdr:sp>
    </xdr:grpSp>
    <xdr:clientData/>
  </xdr:twoCellAnchor>
  <xdr:twoCellAnchor editAs="absolute">
    <xdr:from>
      <xdr:col>2</xdr:col>
      <xdr:colOff>453446</xdr:colOff>
      <xdr:row>7</xdr:row>
      <xdr:rowOff>31298</xdr:rowOff>
    </xdr:from>
    <xdr:to>
      <xdr:col>19</xdr:col>
      <xdr:colOff>277091</xdr:colOff>
      <xdr:row>25</xdr:row>
      <xdr:rowOff>163285</xdr:rowOff>
    </xdr:to>
    <xdr:sp macro="" textlink="$D$8">
      <xdr:nvSpPr>
        <xdr:cNvPr id="8" name="CuadroTexto 7">
          <a:extLst>
            <a:ext uri="{FF2B5EF4-FFF2-40B4-BE49-F238E27FC236}">
              <a16:creationId xmlns:a16="http://schemas.microsoft.com/office/drawing/2014/main" id="{31C15761-5BC8-4AD4-A546-34C7089170A2}"/>
            </a:ext>
          </a:extLst>
        </xdr:cNvPr>
        <xdr:cNvSpPr txBox="1">
          <a:spLocks/>
        </xdr:cNvSpPr>
      </xdr:nvSpPr>
      <xdr:spPr>
        <a:xfrm>
          <a:off x="3134053" y="6181727"/>
          <a:ext cx="8464181" cy="3520165"/>
        </a:xfrm>
        <a:prstGeom prst="rect">
          <a:avLst/>
        </a:prstGeom>
        <a:solidFill>
          <a:schemeClr val="lt1"/>
        </a:solidFill>
        <a:ln w="9525" cmpd="sng">
          <a:solidFill>
            <a:schemeClr val="bg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36000" rIns="0" bIns="0" numCol="5" rtlCol="0" anchor="t">
          <a:noAutofit/>
        </a:bodyPr>
        <a:lstStyle/>
        <a:p>
          <a:pPr algn="ctr"/>
          <a:fld id="{EBC7C7C3-B44B-443D-B9AE-F37B517D2876}" type="TxLink">
            <a:rPr lang="en-US" sz="1800" b="0" i="0" u="none" strike="noStrike">
              <a:solidFill>
                <a:srgbClr val="000000"/>
              </a:solidFill>
              <a:latin typeface="Calibri"/>
              <a:ea typeface="Calibri"/>
              <a:cs typeface="Calibri"/>
            </a:rPr>
            <a:pPr algn="ctr"/>
            <a:t> </a:t>
          </a:fld>
          <a:endParaRPr lang="es-MX" sz="2400"/>
        </a:p>
      </xdr:txBody>
    </xdr:sp>
    <xdr:clientData/>
  </xdr:twoCellAnchor>
  <xdr:twoCellAnchor>
    <xdr:from>
      <xdr:col>3</xdr:col>
      <xdr:colOff>9896</xdr:colOff>
      <xdr:row>27</xdr:row>
      <xdr:rowOff>27221</xdr:rowOff>
    </xdr:from>
    <xdr:to>
      <xdr:col>32</xdr:col>
      <xdr:colOff>0</xdr:colOff>
      <xdr:row>37</xdr:row>
      <xdr:rowOff>68036</xdr:rowOff>
    </xdr:to>
    <xdr:sp macro="" textlink="$E$28">
      <xdr:nvSpPr>
        <xdr:cNvPr id="16" name="Rectángulo 15">
          <a:extLst>
            <a:ext uri="{FF2B5EF4-FFF2-40B4-BE49-F238E27FC236}">
              <a16:creationId xmlns:a16="http://schemas.microsoft.com/office/drawing/2014/main" id="{1B8AAFD6-DE57-935B-FACA-913A0F81D8BA}"/>
            </a:ext>
          </a:extLst>
        </xdr:cNvPr>
        <xdr:cNvSpPr/>
      </xdr:nvSpPr>
      <xdr:spPr>
        <a:xfrm>
          <a:off x="3166753" y="9783542"/>
          <a:ext cx="12046033" cy="194581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9E8067-4ED4-471B-9B92-49F5E837D8A7}" type="TxLink">
            <a:rPr lang="en-US" sz="2400" b="0" i="0" u="none" strike="noStrike">
              <a:solidFill>
                <a:sysClr val="windowText" lastClr="000000"/>
              </a:solidFill>
              <a:latin typeface="Calibri"/>
              <a:ea typeface="Calibri"/>
              <a:cs typeface="Calibri"/>
            </a:rPr>
            <a:pPr algn="ctr"/>
            <a:t> </a:t>
          </a:fld>
          <a:endParaRPr lang="es-MX" sz="4800" b="0">
            <a:solidFill>
              <a:sysClr val="windowText" lastClr="000000"/>
            </a:solidFill>
          </a:endParaRPr>
        </a:p>
      </xdr:txBody>
    </xdr:sp>
    <xdr:clientData/>
  </xdr:twoCellAnchor>
  <xdr:twoCellAnchor editAs="absolute">
    <xdr:from>
      <xdr:col>1</xdr:col>
      <xdr:colOff>294407</xdr:colOff>
      <xdr:row>1048576</xdr:row>
      <xdr:rowOff>161306</xdr:rowOff>
    </xdr:from>
    <xdr:to>
      <xdr:col>2</xdr:col>
      <xdr:colOff>69272</xdr:colOff>
      <xdr:row>1048576</xdr:row>
      <xdr:rowOff>165388</xdr:rowOff>
    </xdr:to>
    <xdr:pic>
      <xdr:nvPicPr>
        <xdr:cNvPr id="5" name="Gráfico 4" descr="Reunión contorno">
          <a:extLst>
            <a:ext uri="{FF2B5EF4-FFF2-40B4-BE49-F238E27FC236}">
              <a16:creationId xmlns:a16="http://schemas.microsoft.com/office/drawing/2014/main" id="{9EF38EB4-0224-4CEB-BB7F-5EC400A032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08362" y="21110863"/>
          <a:ext cx="1645228" cy="1835727"/>
        </a:xfrm>
        <a:prstGeom prst="rect">
          <a:avLst/>
        </a:prstGeom>
      </xdr:spPr>
    </xdr:pic>
    <xdr:clientData/>
  </xdr:twoCellAnchor>
  <xdr:twoCellAnchor editAs="oneCell">
    <xdr:from>
      <xdr:col>1</xdr:col>
      <xdr:colOff>294407</xdr:colOff>
      <xdr:row>49</xdr:row>
      <xdr:rowOff>138545</xdr:rowOff>
    </xdr:from>
    <xdr:to>
      <xdr:col>2</xdr:col>
      <xdr:colOff>69273</xdr:colOff>
      <xdr:row>1048576</xdr:row>
      <xdr:rowOff>164027</xdr:rowOff>
    </xdr:to>
    <xdr:pic>
      <xdr:nvPicPr>
        <xdr:cNvPr id="7" name="Gráfico 6" descr="Indicador contorno">
          <a:extLst>
            <a:ext uri="{FF2B5EF4-FFF2-40B4-BE49-F238E27FC236}">
              <a16:creationId xmlns:a16="http://schemas.microsoft.com/office/drawing/2014/main" id="{3B8F6150-79C2-A126-7D1F-B8E1B2B5B866}"/>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t="19781"/>
        <a:stretch>
          <a:fillRect/>
        </a:stretch>
      </xdr:blipFill>
      <xdr:spPr>
        <a:xfrm>
          <a:off x="1108362" y="15032181"/>
          <a:ext cx="1645229" cy="1264227"/>
        </a:xfrm>
        <a:prstGeom prst="rect">
          <a:avLst/>
        </a:prstGeom>
      </xdr:spPr>
    </xdr:pic>
    <xdr:clientData/>
  </xdr:twoCellAnchor>
  <xdr:twoCellAnchor editAs="oneCell">
    <xdr:from>
      <xdr:col>1</xdr:col>
      <xdr:colOff>252349</xdr:colOff>
      <xdr:row>58</xdr:row>
      <xdr:rowOff>194211</xdr:rowOff>
    </xdr:from>
    <xdr:to>
      <xdr:col>2</xdr:col>
      <xdr:colOff>165758</xdr:colOff>
      <xdr:row>1048576</xdr:row>
      <xdr:rowOff>162544</xdr:rowOff>
    </xdr:to>
    <xdr:pic>
      <xdr:nvPicPr>
        <xdr:cNvPr id="25" name="Gráfico 24" descr="Chateo contorno">
          <a:extLst>
            <a:ext uri="{FF2B5EF4-FFF2-40B4-BE49-F238E27FC236}">
              <a16:creationId xmlns:a16="http://schemas.microsoft.com/office/drawing/2014/main" id="{9EF582C3-5B26-8AE9-1F18-6CB7081B1DEC}"/>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rcRect t="14815"/>
        <a:stretch>
          <a:fillRect/>
        </a:stretch>
      </xdr:blipFill>
      <xdr:spPr>
        <a:xfrm>
          <a:off x="1068778" y="17584140"/>
          <a:ext cx="1777587" cy="1667494"/>
        </a:xfrm>
        <a:prstGeom prst="rect">
          <a:avLst/>
        </a:prstGeom>
      </xdr:spPr>
    </xdr:pic>
    <xdr:clientData/>
  </xdr:twoCellAnchor>
  <xdr:twoCellAnchor editAs="oneCell">
    <xdr:from>
      <xdr:col>1</xdr:col>
      <xdr:colOff>225135</xdr:colOff>
      <xdr:row>99</xdr:row>
      <xdr:rowOff>51952</xdr:rowOff>
    </xdr:from>
    <xdr:to>
      <xdr:col>2</xdr:col>
      <xdr:colOff>138545</xdr:colOff>
      <xdr:row>1048576</xdr:row>
      <xdr:rowOff>164523</xdr:rowOff>
    </xdr:to>
    <xdr:pic>
      <xdr:nvPicPr>
        <xdr:cNvPr id="27" name="Gráfico 26" descr="Diagrama de flujo contorno">
          <a:extLst>
            <a:ext uri="{FF2B5EF4-FFF2-40B4-BE49-F238E27FC236}">
              <a16:creationId xmlns:a16="http://schemas.microsoft.com/office/drawing/2014/main" id="{DE179581-E5B9-57DD-B3C4-71AD934823D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9090" y="27483952"/>
          <a:ext cx="1783773" cy="17837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4</xdr:row>
      <xdr:rowOff>104775</xdr:rowOff>
    </xdr:from>
    <xdr:to>
      <xdr:col>13</xdr:col>
      <xdr:colOff>38100</xdr:colOff>
      <xdr:row>7</xdr:row>
      <xdr:rowOff>152252</xdr:rowOff>
    </xdr:to>
    <xdr:sp macro="" textlink="">
      <xdr:nvSpPr>
        <xdr:cNvPr id="2" name="Título 13">
          <a:extLst>
            <a:ext uri="{FF2B5EF4-FFF2-40B4-BE49-F238E27FC236}">
              <a16:creationId xmlns:a16="http://schemas.microsoft.com/office/drawing/2014/main" id="{E3E5EE03-FBF6-46F5-8085-716AC6CE1C8C}"/>
            </a:ext>
          </a:extLst>
        </xdr:cNvPr>
        <xdr:cNvSpPr>
          <a:spLocks noGrp="1"/>
        </xdr:cNvSpPr>
      </xdr:nvSpPr>
      <xdr:spPr>
        <a:xfrm>
          <a:off x="2276475" y="933450"/>
          <a:ext cx="7391400" cy="618977"/>
        </a:xfrm>
        <a:prstGeom prst="rect">
          <a:avLst/>
        </a:prstGeom>
        <a:ln>
          <a:noFill/>
        </a:ln>
        <a:effectLst>
          <a:outerShdw blurRad="50800" dist="38100" dir="2700000" algn="tl" rotWithShape="0">
            <a:prstClr val="black">
              <a:alpha val="40000"/>
            </a:prstClr>
          </a:outerShdw>
        </a:effectLst>
      </xdr:spPr>
      <xdr:txBody>
        <a:bodyPr vert="horz" wrap="square" lIns="91440" tIns="45720" rIns="91440" bIns="0" rtlCol="0" anchor="b">
          <a:noAutofit/>
        </a:bodyPr>
        <a:lstStyle>
          <a:lvl1pPr algn="l" defTabSz="914400" rtl="0" eaLnBrk="1" latinLnBrk="0" hangingPunct="1">
            <a:lnSpc>
              <a:spcPct val="90000"/>
            </a:lnSpc>
            <a:spcBef>
              <a:spcPct val="0"/>
            </a:spcBef>
            <a:buNone/>
            <a:defRPr lang="en-IN" sz="4400" b="1" kern="1200">
              <a:solidFill>
                <a:schemeClr val="accent1"/>
              </a:solidFill>
              <a:latin typeface="+mj-lt"/>
              <a:ea typeface="+mj-ea"/>
              <a:cs typeface="+mj-cs"/>
            </a:defRPr>
          </a:lvl1pPr>
        </a:lstStyle>
        <a:p>
          <a:pPr rtl="0"/>
          <a:r>
            <a:rPr lang="es-MX" b="0" cap="none" spc="0">
              <a:ln w="0">
                <a:solidFill>
                  <a:schemeClr val="tx1"/>
                </a:solidFill>
              </a:ln>
              <a:solidFill>
                <a:srgbClr val="002060"/>
              </a:solidFill>
              <a:effectLst>
                <a:outerShdw blurRad="38100" dist="25400" dir="5400000" algn="ctr" rotWithShape="0">
                  <a:srgbClr val="6E747A">
                    <a:alpha val="43000"/>
                  </a:srgbClr>
                </a:outerShdw>
              </a:effectLst>
              <a:latin typeface="Roboto Condensed Medium" panose="02000000000000000000" pitchFamily="2" charset="0"/>
              <a:ea typeface="Roboto Condensed Medium" panose="02000000000000000000" pitchFamily="2" charset="0"/>
              <a:cs typeface="Roboto Condensed Medium" panose="02000000000000000000" pitchFamily="2" charset="0"/>
            </a:rPr>
            <a:t>Interacción</a:t>
          </a:r>
          <a:r>
            <a:rPr lang="es-MX" sz="3600" b="0" cap="none" spc="0">
              <a:ln w="0">
                <a:solidFill>
                  <a:schemeClr val="tx1"/>
                </a:solidFill>
              </a:ln>
              <a:solidFill>
                <a:srgbClr val="002060"/>
              </a:solidFill>
              <a:effectLst>
                <a:outerShdw blurRad="38100" dist="25400" dir="5400000" algn="ctr" rotWithShape="0">
                  <a:srgbClr val="6E747A">
                    <a:alpha val="43000"/>
                  </a:srgbClr>
                </a:outerShdw>
              </a:effectLst>
              <a:latin typeface="Roboto Condensed Medium" panose="02000000000000000000" pitchFamily="2" charset="0"/>
              <a:ea typeface="Roboto Condensed Medium" panose="02000000000000000000" pitchFamily="2" charset="0"/>
              <a:cs typeface="Roboto Condensed Medium" panose="02000000000000000000" pitchFamily="2" charset="0"/>
            </a:rPr>
            <a:t> </a:t>
          </a:r>
          <a:r>
            <a:rPr lang="es-MX" sz="3200" b="0" cap="none" spc="0">
              <a:ln w="0">
                <a:solidFill>
                  <a:schemeClr val="tx1"/>
                </a:solidFill>
              </a:ln>
              <a:solidFill>
                <a:srgbClr val="002060"/>
              </a:solidFill>
              <a:effectLst>
                <a:outerShdw blurRad="38100" dist="25400" dir="5400000" algn="ctr" rotWithShape="0">
                  <a:srgbClr val="6E747A">
                    <a:alpha val="43000"/>
                  </a:srgbClr>
                </a:outerShdw>
              </a:effectLst>
              <a:latin typeface="Roboto Condensed Light" panose="02000000000000000000" pitchFamily="2" charset="0"/>
              <a:ea typeface="Roboto Condensed Light" panose="02000000000000000000" pitchFamily="2" charset="0"/>
              <a:cs typeface="Roboto Condensed Light" panose="02000000000000000000" pitchFamily="2" charset="0"/>
            </a:rPr>
            <a:t>de los procesos</a:t>
          </a:r>
          <a:endParaRPr lang="es-MX" sz="3600" b="0" cap="none" spc="0">
            <a:ln w="0">
              <a:solidFill>
                <a:schemeClr val="tx1"/>
              </a:solidFill>
            </a:ln>
            <a:solidFill>
              <a:srgbClr val="002060"/>
            </a:solidFill>
            <a:effectLst>
              <a:outerShdw blurRad="38100" dist="25400" dir="5400000" algn="ctr" rotWithShape="0">
                <a:srgbClr val="6E747A">
                  <a:alpha val="43000"/>
                </a:srgbClr>
              </a:outerShdw>
            </a:effectLst>
            <a:latin typeface="Roboto Condensed Light" panose="02000000000000000000" pitchFamily="2" charset="0"/>
            <a:ea typeface="Roboto Condensed Light" panose="02000000000000000000" pitchFamily="2" charset="0"/>
            <a:cs typeface="Roboto Condensed Light" panose="02000000000000000000" pitchFamily="2" charset="0"/>
          </a:endParaRPr>
        </a:p>
      </xdr:txBody>
    </xdr:sp>
    <xdr:clientData/>
  </xdr:twoCellAnchor>
  <xdr:twoCellAnchor>
    <xdr:from>
      <xdr:col>5</xdr:col>
      <xdr:colOff>12056</xdr:colOff>
      <xdr:row>10</xdr:row>
      <xdr:rowOff>142693</xdr:rowOff>
    </xdr:from>
    <xdr:to>
      <xdr:col>10</xdr:col>
      <xdr:colOff>686877</xdr:colOff>
      <xdr:row>34</xdr:row>
      <xdr:rowOff>71556</xdr:rowOff>
    </xdr:to>
    <xdr:grpSp>
      <xdr:nvGrpSpPr>
        <xdr:cNvPr id="4" name="Grupo 3">
          <a:extLst>
            <a:ext uri="{FF2B5EF4-FFF2-40B4-BE49-F238E27FC236}">
              <a16:creationId xmlns:a16="http://schemas.microsoft.com/office/drawing/2014/main" id="{401CB8AF-8F6A-FC70-587B-379C2D53EA0D}"/>
            </a:ext>
          </a:extLst>
        </xdr:cNvPr>
        <xdr:cNvGrpSpPr/>
      </xdr:nvGrpSpPr>
      <xdr:grpSpPr>
        <a:xfrm>
          <a:off x="3549913" y="2102122"/>
          <a:ext cx="4484821" cy="4500863"/>
          <a:chOff x="-1221244" y="1720301"/>
          <a:chExt cx="4484821" cy="4500863"/>
        </a:xfrm>
      </xdr:grpSpPr>
      <xdr:sp macro="" textlink="">
        <xdr:nvSpPr>
          <xdr:cNvPr id="19" name="Forma libre: forma 18">
            <a:extLst>
              <a:ext uri="{FF2B5EF4-FFF2-40B4-BE49-F238E27FC236}">
                <a16:creationId xmlns:a16="http://schemas.microsoft.com/office/drawing/2014/main" id="{61653B93-706A-B34E-F073-96C5D96E7B15}"/>
              </a:ext>
            </a:extLst>
          </xdr:cNvPr>
          <xdr:cNvSpPr/>
        </xdr:nvSpPr>
        <xdr:spPr>
          <a:xfrm>
            <a:off x="-1189160" y="1768427"/>
            <a:ext cx="4452737" cy="4452737"/>
          </a:xfrm>
          <a:custGeom>
            <a:avLst/>
            <a:gdLst/>
            <a:ahLst/>
            <a:cxnLst/>
            <a:rect l="0" t="0" r="0" b="0"/>
            <a:pathLst>
              <a:path>
                <a:moveTo>
                  <a:pt x="3888403" y="745032"/>
                </a:moveTo>
                <a:arcTo wR="2226368" hR="2226368" stAng="19097403" swAng="1088866"/>
              </a:path>
            </a:pathLst>
          </a:custGeom>
          <a:noFill/>
          <a:ln>
            <a:tailEnd type="arrow"/>
          </a:ln>
        </xdr:spPr>
        <xdr:style>
          <a:lnRef idx="1">
            <a:schemeClr val="accent1">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txBody>
          <a:bodyPr wrap="square"/>
          <a:lstStyle>
            <a:defPPr rtl="0">
              <a:defRPr lang="es-mx"/>
            </a:defPPr>
            <a:lvl1pPr marL="0" algn="l" defTabSz="914400" rtl="0" eaLnBrk="1" latinLnBrk="0" hangingPunct="1">
              <a:defRPr sz="1800" kern="1200">
                <a:solidFill>
                  <a:schemeClr val="tx1">
                    <a:hueOff val="0"/>
                    <a:satOff val="0"/>
                    <a:lumOff val="0"/>
                    <a:alphaOff val="0"/>
                  </a:schemeClr>
                </a:solidFill>
                <a:latin typeface="+mn-lt"/>
                <a:ea typeface="+mn-ea"/>
                <a:cs typeface="+mn-cs"/>
              </a:defRPr>
            </a:lvl1pPr>
            <a:lvl2pPr marL="457200" algn="l" defTabSz="914400" rtl="0" eaLnBrk="1" latinLnBrk="0" hangingPunct="1">
              <a:defRPr sz="1800" kern="1200">
                <a:solidFill>
                  <a:schemeClr val="tx1">
                    <a:hueOff val="0"/>
                    <a:satOff val="0"/>
                    <a:lumOff val="0"/>
                    <a:alphaOff val="0"/>
                  </a:schemeClr>
                </a:solidFill>
                <a:latin typeface="+mn-lt"/>
                <a:ea typeface="+mn-ea"/>
                <a:cs typeface="+mn-cs"/>
              </a:defRPr>
            </a:lvl2pPr>
            <a:lvl3pPr marL="914400" algn="l" defTabSz="914400" rtl="0" eaLnBrk="1" latinLnBrk="0" hangingPunct="1">
              <a:defRPr sz="1800" kern="1200">
                <a:solidFill>
                  <a:schemeClr val="tx1">
                    <a:hueOff val="0"/>
                    <a:satOff val="0"/>
                    <a:lumOff val="0"/>
                    <a:alphaOff val="0"/>
                  </a:schemeClr>
                </a:solidFill>
                <a:latin typeface="+mn-lt"/>
                <a:ea typeface="+mn-ea"/>
                <a:cs typeface="+mn-cs"/>
              </a:defRPr>
            </a:lvl3pPr>
            <a:lvl4pPr marL="1371600" algn="l" defTabSz="914400" rtl="0" eaLnBrk="1" latinLnBrk="0" hangingPunct="1">
              <a:defRPr sz="1800" kern="1200">
                <a:solidFill>
                  <a:schemeClr val="tx1">
                    <a:hueOff val="0"/>
                    <a:satOff val="0"/>
                    <a:lumOff val="0"/>
                    <a:alphaOff val="0"/>
                  </a:schemeClr>
                </a:solidFill>
                <a:latin typeface="+mn-lt"/>
                <a:ea typeface="+mn-ea"/>
                <a:cs typeface="+mn-cs"/>
              </a:defRPr>
            </a:lvl4pPr>
            <a:lvl5pPr marL="1828800" algn="l" defTabSz="914400" rtl="0" eaLnBrk="1" latinLnBrk="0" hangingPunct="1">
              <a:defRPr sz="1800" kern="1200">
                <a:solidFill>
                  <a:schemeClr val="tx1">
                    <a:hueOff val="0"/>
                    <a:satOff val="0"/>
                    <a:lumOff val="0"/>
                    <a:alphaOff val="0"/>
                  </a:schemeClr>
                </a:solidFill>
                <a:latin typeface="+mn-lt"/>
                <a:ea typeface="+mn-ea"/>
                <a:cs typeface="+mn-cs"/>
              </a:defRPr>
            </a:lvl5pPr>
            <a:lvl6pPr marL="2286000" algn="l" defTabSz="914400" rtl="0" eaLnBrk="1" latinLnBrk="0" hangingPunct="1">
              <a:defRPr sz="1800" kern="1200">
                <a:solidFill>
                  <a:schemeClr val="tx1">
                    <a:hueOff val="0"/>
                    <a:satOff val="0"/>
                    <a:lumOff val="0"/>
                    <a:alphaOff val="0"/>
                  </a:schemeClr>
                </a:solidFill>
                <a:latin typeface="+mn-lt"/>
                <a:ea typeface="+mn-ea"/>
                <a:cs typeface="+mn-cs"/>
              </a:defRPr>
            </a:lvl6pPr>
            <a:lvl7pPr marL="2743200" algn="l" defTabSz="914400" rtl="0" eaLnBrk="1" latinLnBrk="0" hangingPunct="1">
              <a:defRPr sz="1800" kern="1200">
                <a:solidFill>
                  <a:schemeClr val="tx1">
                    <a:hueOff val="0"/>
                    <a:satOff val="0"/>
                    <a:lumOff val="0"/>
                    <a:alphaOff val="0"/>
                  </a:schemeClr>
                </a:solidFill>
                <a:latin typeface="+mn-lt"/>
                <a:ea typeface="+mn-ea"/>
                <a:cs typeface="+mn-cs"/>
              </a:defRPr>
            </a:lvl7pPr>
            <a:lvl8pPr marL="3200400" algn="l" defTabSz="914400" rtl="0" eaLnBrk="1" latinLnBrk="0" hangingPunct="1">
              <a:defRPr sz="1800" kern="1200">
                <a:solidFill>
                  <a:schemeClr val="tx1">
                    <a:hueOff val="0"/>
                    <a:satOff val="0"/>
                    <a:lumOff val="0"/>
                    <a:alphaOff val="0"/>
                  </a:schemeClr>
                </a:solidFill>
                <a:latin typeface="+mn-lt"/>
                <a:ea typeface="+mn-ea"/>
                <a:cs typeface="+mn-cs"/>
              </a:defRPr>
            </a:lvl8pPr>
            <a:lvl9pPr marL="3657600" algn="l" defTabSz="914400" rtl="0" eaLnBrk="1" latinLnBrk="0" hangingPunct="1">
              <a:defRPr sz="1800" kern="1200">
                <a:solidFill>
                  <a:schemeClr val="tx1">
                    <a:hueOff val="0"/>
                    <a:satOff val="0"/>
                    <a:lumOff val="0"/>
                    <a:alphaOff val="0"/>
                  </a:schemeClr>
                </a:solidFill>
                <a:latin typeface="+mn-lt"/>
                <a:ea typeface="+mn-ea"/>
                <a:cs typeface="+mn-cs"/>
              </a:defRPr>
            </a:lvl9pPr>
          </a:lstStyle>
          <a:p>
            <a:endParaRPr lang="es-MX"/>
          </a:p>
        </xdr:txBody>
      </xdr:sp>
      <xdr:sp macro="" textlink="">
        <xdr:nvSpPr>
          <xdr:cNvPr id="20" name="Forma libre: forma 19">
            <a:extLst>
              <a:ext uri="{FF2B5EF4-FFF2-40B4-BE49-F238E27FC236}">
                <a16:creationId xmlns:a16="http://schemas.microsoft.com/office/drawing/2014/main" id="{AD4CD050-A0AD-C76A-FE86-189814918811}"/>
              </a:ext>
            </a:extLst>
          </xdr:cNvPr>
          <xdr:cNvSpPr/>
        </xdr:nvSpPr>
        <xdr:spPr>
          <a:xfrm>
            <a:off x="-1189160" y="1720301"/>
            <a:ext cx="4452737" cy="4452737"/>
          </a:xfrm>
          <a:custGeom>
            <a:avLst/>
            <a:gdLst/>
            <a:ahLst/>
            <a:cxnLst/>
            <a:rect l="0" t="0" r="0" b="0"/>
            <a:pathLst>
              <a:path>
                <a:moveTo>
                  <a:pt x="4221853" y="3213665"/>
                </a:moveTo>
                <a:arcTo wR="2226368" hR="2226368" stAng="1579477" swAng="1632654"/>
              </a:path>
            </a:pathLst>
          </a:custGeom>
          <a:noFill/>
          <a:ln>
            <a:tailEnd type="arrow"/>
          </a:ln>
        </xdr:spPr>
        <xdr:style>
          <a:lnRef idx="1">
            <a:schemeClr val="accent1">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txBody>
          <a:bodyPr wrap="square"/>
          <a:lstStyle>
            <a:defPPr rtl="0">
              <a:defRPr lang="es-mx"/>
            </a:defPPr>
            <a:lvl1pPr marL="0" algn="l" defTabSz="914400" rtl="0" eaLnBrk="1" latinLnBrk="0" hangingPunct="1">
              <a:defRPr sz="1800" kern="1200">
                <a:solidFill>
                  <a:schemeClr val="tx1">
                    <a:hueOff val="0"/>
                    <a:satOff val="0"/>
                    <a:lumOff val="0"/>
                    <a:alphaOff val="0"/>
                  </a:schemeClr>
                </a:solidFill>
                <a:latin typeface="+mn-lt"/>
                <a:ea typeface="+mn-ea"/>
                <a:cs typeface="+mn-cs"/>
              </a:defRPr>
            </a:lvl1pPr>
            <a:lvl2pPr marL="457200" algn="l" defTabSz="914400" rtl="0" eaLnBrk="1" latinLnBrk="0" hangingPunct="1">
              <a:defRPr sz="1800" kern="1200">
                <a:solidFill>
                  <a:schemeClr val="tx1">
                    <a:hueOff val="0"/>
                    <a:satOff val="0"/>
                    <a:lumOff val="0"/>
                    <a:alphaOff val="0"/>
                  </a:schemeClr>
                </a:solidFill>
                <a:latin typeface="+mn-lt"/>
                <a:ea typeface="+mn-ea"/>
                <a:cs typeface="+mn-cs"/>
              </a:defRPr>
            </a:lvl2pPr>
            <a:lvl3pPr marL="914400" algn="l" defTabSz="914400" rtl="0" eaLnBrk="1" latinLnBrk="0" hangingPunct="1">
              <a:defRPr sz="1800" kern="1200">
                <a:solidFill>
                  <a:schemeClr val="tx1">
                    <a:hueOff val="0"/>
                    <a:satOff val="0"/>
                    <a:lumOff val="0"/>
                    <a:alphaOff val="0"/>
                  </a:schemeClr>
                </a:solidFill>
                <a:latin typeface="+mn-lt"/>
                <a:ea typeface="+mn-ea"/>
                <a:cs typeface="+mn-cs"/>
              </a:defRPr>
            </a:lvl3pPr>
            <a:lvl4pPr marL="1371600" algn="l" defTabSz="914400" rtl="0" eaLnBrk="1" latinLnBrk="0" hangingPunct="1">
              <a:defRPr sz="1800" kern="1200">
                <a:solidFill>
                  <a:schemeClr val="tx1">
                    <a:hueOff val="0"/>
                    <a:satOff val="0"/>
                    <a:lumOff val="0"/>
                    <a:alphaOff val="0"/>
                  </a:schemeClr>
                </a:solidFill>
                <a:latin typeface="+mn-lt"/>
                <a:ea typeface="+mn-ea"/>
                <a:cs typeface="+mn-cs"/>
              </a:defRPr>
            </a:lvl4pPr>
            <a:lvl5pPr marL="1828800" algn="l" defTabSz="914400" rtl="0" eaLnBrk="1" latinLnBrk="0" hangingPunct="1">
              <a:defRPr sz="1800" kern="1200">
                <a:solidFill>
                  <a:schemeClr val="tx1">
                    <a:hueOff val="0"/>
                    <a:satOff val="0"/>
                    <a:lumOff val="0"/>
                    <a:alphaOff val="0"/>
                  </a:schemeClr>
                </a:solidFill>
                <a:latin typeface="+mn-lt"/>
                <a:ea typeface="+mn-ea"/>
                <a:cs typeface="+mn-cs"/>
              </a:defRPr>
            </a:lvl5pPr>
            <a:lvl6pPr marL="2286000" algn="l" defTabSz="914400" rtl="0" eaLnBrk="1" latinLnBrk="0" hangingPunct="1">
              <a:defRPr sz="1800" kern="1200">
                <a:solidFill>
                  <a:schemeClr val="tx1">
                    <a:hueOff val="0"/>
                    <a:satOff val="0"/>
                    <a:lumOff val="0"/>
                    <a:alphaOff val="0"/>
                  </a:schemeClr>
                </a:solidFill>
                <a:latin typeface="+mn-lt"/>
                <a:ea typeface="+mn-ea"/>
                <a:cs typeface="+mn-cs"/>
              </a:defRPr>
            </a:lvl6pPr>
            <a:lvl7pPr marL="2743200" algn="l" defTabSz="914400" rtl="0" eaLnBrk="1" latinLnBrk="0" hangingPunct="1">
              <a:defRPr sz="1800" kern="1200">
                <a:solidFill>
                  <a:schemeClr val="tx1">
                    <a:hueOff val="0"/>
                    <a:satOff val="0"/>
                    <a:lumOff val="0"/>
                    <a:alphaOff val="0"/>
                  </a:schemeClr>
                </a:solidFill>
                <a:latin typeface="+mn-lt"/>
                <a:ea typeface="+mn-ea"/>
                <a:cs typeface="+mn-cs"/>
              </a:defRPr>
            </a:lvl7pPr>
            <a:lvl8pPr marL="3200400" algn="l" defTabSz="914400" rtl="0" eaLnBrk="1" latinLnBrk="0" hangingPunct="1">
              <a:defRPr sz="1800" kern="1200">
                <a:solidFill>
                  <a:schemeClr val="tx1">
                    <a:hueOff val="0"/>
                    <a:satOff val="0"/>
                    <a:lumOff val="0"/>
                    <a:alphaOff val="0"/>
                  </a:schemeClr>
                </a:solidFill>
                <a:latin typeface="+mn-lt"/>
                <a:ea typeface="+mn-ea"/>
                <a:cs typeface="+mn-cs"/>
              </a:defRPr>
            </a:lvl8pPr>
            <a:lvl9pPr marL="3657600" algn="l" defTabSz="914400" rtl="0" eaLnBrk="1" latinLnBrk="0" hangingPunct="1">
              <a:defRPr sz="1800" kern="1200">
                <a:solidFill>
                  <a:schemeClr val="tx1">
                    <a:hueOff val="0"/>
                    <a:satOff val="0"/>
                    <a:lumOff val="0"/>
                    <a:alphaOff val="0"/>
                  </a:schemeClr>
                </a:solidFill>
                <a:latin typeface="+mn-lt"/>
                <a:ea typeface="+mn-ea"/>
                <a:cs typeface="+mn-cs"/>
              </a:defRPr>
            </a:lvl9pPr>
          </a:lstStyle>
          <a:p>
            <a:endParaRPr lang="es-MX"/>
          </a:p>
        </xdr:txBody>
      </xdr:sp>
      <xdr:sp macro="" textlink="">
        <xdr:nvSpPr>
          <xdr:cNvPr id="21" name="Forma libre: forma 20">
            <a:extLst>
              <a:ext uri="{FF2B5EF4-FFF2-40B4-BE49-F238E27FC236}">
                <a16:creationId xmlns:a16="http://schemas.microsoft.com/office/drawing/2014/main" id="{E23D7DFF-AD69-D6B5-6365-28CF0B21B837}"/>
              </a:ext>
            </a:extLst>
          </xdr:cNvPr>
          <xdr:cNvSpPr/>
        </xdr:nvSpPr>
        <xdr:spPr>
          <a:xfrm>
            <a:off x="-1221244" y="1768427"/>
            <a:ext cx="4452737" cy="4452737"/>
          </a:xfrm>
          <a:custGeom>
            <a:avLst/>
            <a:gdLst/>
            <a:ahLst/>
            <a:cxnLst/>
            <a:rect l="0" t="0" r="0" b="0"/>
            <a:pathLst>
              <a:path>
                <a:moveTo>
                  <a:pt x="903183" y="4016870"/>
                </a:moveTo>
                <a:arcTo wR="2226368" hR="2226368" stAng="7587870" swAng="1632654"/>
              </a:path>
            </a:pathLst>
          </a:custGeom>
          <a:noFill/>
          <a:ln>
            <a:tailEnd type="arrow"/>
          </a:ln>
        </xdr:spPr>
        <xdr:style>
          <a:lnRef idx="1">
            <a:schemeClr val="accent1">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txBody>
          <a:bodyPr wrap="square"/>
          <a:lstStyle>
            <a:defPPr rtl="0">
              <a:defRPr lang="es-mx"/>
            </a:defPPr>
            <a:lvl1pPr marL="0" algn="l" defTabSz="914400" rtl="0" eaLnBrk="1" latinLnBrk="0" hangingPunct="1">
              <a:defRPr sz="1800" kern="1200">
                <a:solidFill>
                  <a:schemeClr val="tx1">
                    <a:hueOff val="0"/>
                    <a:satOff val="0"/>
                    <a:lumOff val="0"/>
                    <a:alphaOff val="0"/>
                  </a:schemeClr>
                </a:solidFill>
                <a:latin typeface="+mn-lt"/>
                <a:ea typeface="+mn-ea"/>
                <a:cs typeface="+mn-cs"/>
              </a:defRPr>
            </a:lvl1pPr>
            <a:lvl2pPr marL="457200" algn="l" defTabSz="914400" rtl="0" eaLnBrk="1" latinLnBrk="0" hangingPunct="1">
              <a:defRPr sz="1800" kern="1200">
                <a:solidFill>
                  <a:schemeClr val="tx1">
                    <a:hueOff val="0"/>
                    <a:satOff val="0"/>
                    <a:lumOff val="0"/>
                    <a:alphaOff val="0"/>
                  </a:schemeClr>
                </a:solidFill>
                <a:latin typeface="+mn-lt"/>
                <a:ea typeface="+mn-ea"/>
                <a:cs typeface="+mn-cs"/>
              </a:defRPr>
            </a:lvl2pPr>
            <a:lvl3pPr marL="914400" algn="l" defTabSz="914400" rtl="0" eaLnBrk="1" latinLnBrk="0" hangingPunct="1">
              <a:defRPr sz="1800" kern="1200">
                <a:solidFill>
                  <a:schemeClr val="tx1">
                    <a:hueOff val="0"/>
                    <a:satOff val="0"/>
                    <a:lumOff val="0"/>
                    <a:alphaOff val="0"/>
                  </a:schemeClr>
                </a:solidFill>
                <a:latin typeface="+mn-lt"/>
                <a:ea typeface="+mn-ea"/>
                <a:cs typeface="+mn-cs"/>
              </a:defRPr>
            </a:lvl3pPr>
            <a:lvl4pPr marL="1371600" algn="l" defTabSz="914400" rtl="0" eaLnBrk="1" latinLnBrk="0" hangingPunct="1">
              <a:defRPr sz="1800" kern="1200">
                <a:solidFill>
                  <a:schemeClr val="tx1">
                    <a:hueOff val="0"/>
                    <a:satOff val="0"/>
                    <a:lumOff val="0"/>
                    <a:alphaOff val="0"/>
                  </a:schemeClr>
                </a:solidFill>
                <a:latin typeface="+mn-lt"/>
                <a:ea typeface="+mn-ea"/>
                <a:cs typeface="+mn-cs"/>
              </a:defRPr>
            </a:lvl4pPr>
            <a:lvl5pPr marL="1828800" algn="l" defTabSz="914400" rtl="0" eaLnBrk="1" latinLnBrk="0" hangingPunct="1">
              <a:defRPr sz="1800" kern="1200">
                <a:solidFill>
                  <a:schemeClr val="tx1">
                    <a:hueOff val="0"/>
                    <a:satOff val="0"/>
                    <a:lumOff val="0"/>
                    <a:alphaOff val="0"/>
                  </a:schemeClr>
                </a:solidFill>
                <a:latin typeface="+mn-lt"/>
                <a:ea typeface="+mn-ea"/>
                <a:cs typeface="+mn-cs"/>
              </a:defRPr>
            </a:lvl5pPr>
            <a:lvl6pPr marL="2286000" algn="l" defTabSz="914400" rtl="0" eaLnBrk="1" latinLnBrk="0" hangingPunct="1">
              <a:defRPr sz="1800" kern="1200">
                <a:solidFill>
                  <a:schemeClr val="tx1">
                    <a:hueOff val="0"/>
                    <a:satOff val="0"/>
                    <a:lumOff val="0"/>
                    <a:alphaOff val="0"/>
                  </a:schemeClr>
                </a:solidFill>
                <a:latin typeface="+mn-lt"/>
                <a:ea typeface="+mn-ea"/>
                <a:cs typeface="+mn-cs"/>
              </a:defRPr>
            </a:lvl6pPr>
            <a:lvl7pPr marL="2743200" algn="l" defTabSz="914400" rtl="0" eaLnBrk="1" latinLnBrk="0" hangingPunct="1">
              <a:defRPr sz="1800" kern="1200">
                <a:solidFill>
                  <a:schemeClr val="tx1">
                    <a:hueOff val="0"/>
                    <a:satOff val="0"/>
                    <a:lumOff val="0"/>
                    <a:alphaOff val="0"/>
                  </a:schemeClr>
                </a:solidFill>
                <a:latin typeface="+mn-lt"/>
                <a:ea typeface="+mn-ea"/>
                <a:cs typeface="+mn-cs"/>
              </a:defRPr>
            </a:lvl7pPr>
            <a:lvl8pPr marL="3200400" algn="l" defTabSz="914400" rtl="0" eaLnBrk="1" latinLnBrk="0" hangingPunct="1">
              <a:defRPr sz="1800" kern="1200">
                <a:solidFill>
                  <a:schemeClr val="tx1">
                    <a:hueOff val="0"/>
                    <a:satOff val="0"/>
                    <a:lumOff val="0"/>
                    <a:alphaOff val="0"/>
                  </a:schemeClr>
                </a:solidFill>
                <a:latin typeface="+mn-lt"/>
                <a:ea typeface="+mn-ea"/>
                <a:cs typeface="+mn-cs"/>
              </a:defRPr>
            </a:lvl8pPr>
            <a:lvl9pPr marL="3657600" algn="l" defTabSz="914400" rtl="0" eaLnBrk="1" latinLnBrk="0" hangingPunct="1">
              <a:defRPr sz="1800" kern="1200">
                <a:solidFill>
                  <a:schemeClr val="tx1">
                    <a:hueOff val="0"/>
                    <a:satOff val="0"/>
                    <a:lumOff val="0"/>
                    <a:alphaOff val="0"/>
                  </a:schemeClr>
                </a:solidFill>
                <a:latin typeface="+mn-lt"/>
                <a:ea typeface="+mn-ea"/>
                <a:cs typeface="+mn-cs"/>
              </a:defRPr>
            </a:lvl9pPr>
          </a:lstStyle>
          <a:p>
            <a:endParaRPr lang="es-MX"/>
          </a:p>
        </xdr:txBody>
      </xdr:sp>
      <xdr:sp macro="" textlink="">
        <xdr:nvSpPr>
          <xdr:cNvPr id="22" name="Forma libre: forma 21">
            <a:extLst>
              <a:ext uri="{FF2B5EF4-FFF2-40B4-BE49-F238E27FC236}">
                <a16:creationId xmlns:a16="http://schemas.microsoft.com/office/drawing/2014/main" id="{58952006-2779-9308-25B4-E8336A23822B}"/>
              </a:ext>
            </a:extLst>
          </xdr:cNvPr>
          <xdr:cNvSpPr/>
        </xdr:nvSpPr>
        <xdr:spPr>
          <a:xfrm>
            <a:off x="-1189160" y="1768427"/>
            <a:ext cx="4452737" cy="4452737"/>
          </a:xfrm>
          <a:custGeom>
            <a:avLst/>
            <a:gdLst/>
            <a:ahLst/>
            <a:cxnLst/>
            <a:rect l="0" t="0" r="0" b="0"/>
            <a:pathLst>
              <a:path>
                <a:moveTo>
                  <a:pt x="185619" y="1336390"/>
                </a:moveTo>
                <a:arcTo wR="2226368" hR="2226368" stAng="12213731" swAng="1088866"/>
              </a:path>
            </a:pathLst>
          </a:custGeom>
          <a:noFill/>
          <a:ln>
            <a:tailEnd type="arrow"/>
          </a:ln>
        </xdr:spPr>
        <xdr:style>
          <a:lnRef idx="1">
            <a:schemeClr val="accent1">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txBody>
          <a:bodyPr wrap="square"/>
          <a:lstStyle>
            <a:defPPr rtl="0">
              <a:defRPr lang="es-mx"/>
            </a:defPPr>
            <a:lvl1pPr marL="0" algn="l" defTabSz="914400" rtl="0" eaLnBrk="1" latinLnBrk="0" hangingPunct="1">
              <a:defRPr sz="1800" kern="1200">
                <a:solidFill>
                  <a:schemeClr val="tx1">
                    <a:hueOff val="0"/>
                    <a:satOff val="0"/>
                    <a:lumOff val="0"/>
                    <a:alphaOff val="0"/>
                  </a:schemeClr>
                </a:solidFill>
                <a:latin typeface="+mn-lt"/>
                <a:ea typeface="+mn-ea"/>
                <a:cs typeface="+mn-cs"/>
              </a:defRPr>
            </a:lvl1pPr>
            <a:lvl2pPr marL="457200" algn="l" defTabSz="914400" rtl="0" eaLnBrk="1" latinLnBrk="0" hangingPunct="1">
              <a:defRPr sz="1800" kern="1200">
                <a:solidFill>
                  <a:schemeClr val="tx1">
                    <a:hueOff val="0"/>
                    <a:satOff val="0"/>
                    <a:lumOff val="0"/>
                    <a:alphaOff val="0"/>
                  </a:schemeClr>
                </a:solidFill>
                <a:latin typeface="+mn-lt"/>
                <a:ea typeface="+mn-ea"/>
                <a:cs typeface="+mn-cs"/>
              </a:defRPr>
            </a:lvl2pPr>
            <a:lvl3pPr marL="914400" algn="l" defTabSz="914400" rtl="0" eaLnBrk="1" latinLnBrk="0" hangingPunct="1">
              <a:defRPr sz="1800" kern="1200">
                <a:solidFill>
                  <a:schemeClr val="tx1">
                    <a:hueOff val="0"/>
                    <a:satOff val="0"/>
                    <a:lumOff val="0"/>
                    <a:alphaOff val="0"/>
                  </a:schemeClr>
                </a:solidFill>
                <a:latin typeface="+mn-lt"/>
                <a:ea typeface="+mn-ea"/>
                <a:cs typeface="+mn-cs"/>
              </a:defRPr>
            </a:lvl3pPr>
            <a:lvl4pPr marL="1371600" algn="l" defTabSz="914400" rtl="0" eaLnBrk="1" latinLnBrk="0" hangingPunct="1">
              <a:defRPr sz="1800" kern="1200">
                <a:solidFill>
                  <a:schemeClr val="tx1">
                    <a:hueOff val="0"/>
                    <a:satOff val="0"/>
                    <a:lumOff val="0"/>
                    <a:alphaOff val="0"/>
                  </a:schemeClr>
                </a:solidFill>
                <a:latin typeface="+mn-lt"/>
                <a:ea typeface="+mn-ea"/>
                <a:cs typeface="+mn-cs"/>
              </a:defRPr>
            </a:lvl4pPr>
            <a:lvl5pPr marL="1828800" algn="l" defTabSz="914400" rtl="0" eaLnBrk="1" latinLnBrk="0" hangingPunct="1">
              <a:defRPr sz="1800" kern="1200">
                <a:solidFill>
                  <a:schemeClr val="tx1">
                    <a:hueOff val="0"/>
                    <a:satOff val="0"/>
                    <a:lumOff val="0"/>
                    <a:alphaOff val="0"/>
                  </a:schemeClr>
                </a:solidFill>
                <a:latin typeface="+mn-lt"/>
                <a:ea typeface="+mn-ea"/>
                <a:cs typeface="+mn-cs"/>
              </a:defRPr>
            </a:lvl5pPr>
            <a:lvl6pPr marL="2286000" algn="l" defTabSz="914400" rtl="0" eaLnBrk="1" latinLnBrk="0" hangingPunct="1">
              <a:defRPr sz="1800" kern="1200">
                <a:solidFill>
                  <a:schemeClr val="tx1">
                    <a:hueOff val="0"/>
                    <a:satOff val="0"/>
                    <a:lumOff val="0"/>
                    <a:alphaOff val="0"/>
                  </a:schemeClr>
                </a:solidFill>
                <a:latin typeface="+mn-lt"/>
                <a:ea typeface="+mn-ea"/>
                <a:cs typeface="+mn-cs"/>
              </a:defRPr>
            </a:lvl6pPr>
            <a:lvl7pPr marL="2743200" algn="l" defTabSz="914400" rtl="0" eaLnBrk="1" latinLnBrk="0" hangingPunct="1">
              <a:defRPr sz="1800" kern="1200">
                <a:solidFill>
                  <a:schemeClr val="tx1">
                    <a:hueOff val="0"/>
                    <a:satOff val="0"/>
                    <a:lumOff val="0"/>
                    <a:alphaOff val="0"/>
                  </a:schemeClr>
                </a:solidFill>
                <a:latin typeface="+mn-lt"/>
                <a:ea typeface="+mn-ea"/>
                <a:cs typeface="+mn-cs"/>
              </a:defRPr>
            </a:lvl7pPr>
            <a:lvl8pPr marL="3200400" algn="l" defTabSz="914400" rtl="0" eaLnBrk="1" latinLnBrk="0" hangingPunct="1">
              <a:defRPr sz="1800" kern="1200">
                <a:solidFill>
                  <a:schemeClr val="tx1">
                    <a:hueOff val="0"/>
                    <a:satOff val="0"/>
                    <a:lumOff val="0"/>
                    <a:alphaOff val="0"/>
                  </a:schemeClr>
                </a:solidFill>
                <a:latin typeface="+mn-lt"/>
                <a:ea typeface="+mn-ea"/>
                <a:cs typeface="+mn-cs"/>
              </a:defRPr>
            </a:lvl8pPr>
            <a:lvl9pPr marL="3657600" algn="l" defTabSz="914400" rtl="0" eaLnBrk="1" latinLnBrk="0" hangingPunct="1">
              <a:defRPr sz="1800" kern="1200">
                <a:solidFill>
                  <a:schemeClr val="tx1">
                    <a:hueOff val="0"/>
                    <a:satOff val="0"/>
                    <a:lumOff val="0"/>
                    <a:alphaOff val="0"/>
                  </a:schemeClr>
                </a:solidFill>
                <a:latin typeface="+mn-lt"/>
                <a:ea typeface="+mn-ea"/>
                <a:cs typeface="+mn-cs"/>
              </a:defRPr>
            </a:lvl9pPr>
          </a:lstStyle>
          <a:p>
            <a:endParaRPr lang="es-MX"/>
          </a:p>
        </xdr:txBody>
      </xdr:sp>
    </xdr:grpSp>
    <xdr:clientData/>
  </xdr:twoCellAnchor>
  <xdr:twoCellAnchor>
    <xdr:from>
      <xdr:col>3</xdr:col>
      <xdr:colOff>459732</xdr:colOff>
      <xdr:row>10</xdr:row>
      <xdr:rowOff>9377</xdr:rowOff>
    </xdr:from>
    <xdr:to>
      <xdr:col>12</xdr:col>
      <xdr:colOff>193055</xdr:colOff>
      <xdr:row>38</xdr:row>
      <xdr:rowOff>187324</xdr:rowOff>
    </xdr:to>
    <xdr:grpSp>
      <xdr:nvGrpSpPr>
        <xdr:cNvPr id="5" name="Grupo 4">
          <a:extLst>
            <a:ext uri="{FF2B5EF4-FFF2-40B4-BE49-F238E27FC236}">
              <a16:creationId xmlns:a16="http://schemas.microsoft.com/office/drawing/2014/main" id="{B8E0B58C-0841-4206-4AE3-88E3A4D3DBE4}"/>
            </a:ext>
          </a:extLst>
        </xdr:cNvPr>
        <xdr:cNvGrpSpPr/>
      </xdr:nvGrpSpPr>
      <xdr:grpSpPr>
        <a:xfrm>
          <a:off x="2473589" y="1968806"/>
          <a:ext cx="6591323" cy="5511947"/>
          <a:chOff x="2768254" y="1325621"/>
          <a:chExt cx="6591323" cy="5511947"/>
        </a:xfrm>
      </xdr:grpSpPr>
      <xdr:sp macro="" textlink="">
        <xdr:nvSpPr>
          <xdr:cNvPr id="15" name="Forma libre: forma 14">
            <a:extLst>
              <a:ext uri="{FF2B5EF4-FFF2-40B4-BE49-F238E27FC236}">
                <a16:creationId xmlns:a16="http://schemas.microsoft.com/office/drawing/2014/main" id="{FBEA685D-AE6E-F296-71E7-5423339F3891}"/>
              </a:ext>
            </a:extLst>
          </xdr:cNvPr>
          <xdr:cNvSpPr/>
        </xdr:nvSpPr>
        <xdr:spPr>
          <a:xfrm>
            <a:off x="4604058" y="1325621"/>
            <a:ext cx="2999899" cy="1188453"/>
          </a:xfrm>
          <a:custGeom>
            <a:avLst/>
            <a:gdLst>
              <a:gd name="connsiteX0" fmla="*/ 0 w 2999899"/>
              <a:gd name="connsiteY0" fmla="*/ 224733 h 1348371"/>
              <a:gd name="connsiteX1" fmla="*/ 224733 w 2999899"/>
              <a:gd name="connsiteY1" fmla="*/ 0 h 1348371"/>
              <a:gd name="connsiteX2" fmla="*/ 2775166 w 2999899"/>
              <a:gd name="connsiteY2" fmla="*/ 0 h 1348371"/>
              <a:gd name="connsiteX3" fmla="*/ 2999899 w 2999899"/>
              <a:gd name="connsiteY3" fmla="*/ 224733 h 1348371"/>
              <a:gd name="connsiteX4" fmla="*/ 2999899 w 2999899"/>
              <a:gd name="connsiteY4" fmla="*/ 1123638 h 1348371"/>
              <a:gd name="connsiteX5" fmla="*/ 2775166 w 2999899"/>
              <a:gd name="connsiteY5" fmla="*/ 1348371 h 1348371"/>
              <a:gd name="connsiteX6" fmla="*/ 224733 w 2999899"/>
              <a:gd name="connsiteY6" fmla="*/ 1348371 h 1348371"/>
              <a:gd name="connsiteX7" fmla="*/ 0 w 2999899"/>
              <a:gd name="connsiteY7" fmla="*/ 1123638 h 1348371"/>
              <a:gd name="connsiteX8" fmla="*/ 0 w 2999899"/>
              <a:gd name="connsiteY8" fmla="*/ 224733 h 13483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999899" h="1348371">
                <a:moveTo>
                  <a:pt x="0" y="224733"/>
                </a:moveTo>
                <a:cubicBezTo>
                  <a:pt x="0" y="100616"/>
                  <a:pt x="100616" y="0"/>
                  <a:pt x="224733" y="0"/>
                </a:cubicBezTo>
                <a:lnTo>
                  <a:pt x="2775166" y="0"/>
                </a:lnTo>
                <a:cubicBezTo>
                  <a:pt x="2899283" y="0"/>
                  <a:pt x="2999899" y="100616"/>
                  <a:pt x="2999899" y="224733"/>
                </a:cubicBezTo>
                <a:lnTo>
                  <a:pt x="2999899" y="1123638"/>
                </a:lnTo>
                <a:cubicBezTo>
                  <a:pt x="2999899" y="1247755"/>
                  <a:pt x="2899283" y="1348371"/>
                  <a:pt x="2775166" y="1348371"/>
                </a:cubicBezTo>
                <a:lnTo>
                  <a:pt x="224733" y="1348371"/>
                </a:lnTo>
                <a:cubicBezTo>
                  <a:pt x="100616" y="1348371"/>
                  <a:pt x="0" y="1247755"/>
                  <a:pt x="0" y="1123638"/>
                </a:cubicBezTo>
                <a:lnTo>
                  <a:pt x="0" y="224733"/>
                </a:lnTo>
                <a:close/>
              </a:path>
            </a:pathLst>
          </a:cu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spcFirstLastPara="0" vert="horz" wrap="square" lIns="126782" tIns="126782" rIns="126782" bIns="126782" numCol="1" spcCol="1270" anchor="ctr" anchorCtr="0">
            <a:noAutofit/>
          </a:bodyPr>
          <a:lstStyle>
            <a:defPPr rtl="0">
              <a:defRPr lang="es-mx"/>
            </a:defPPr>
            <a:lvl1pPr marL="0" algn="l" defTabSz="914400" rtl="0" eaLnBrk="1" latinLnBrk="0" hangingPunct="1">
              <a:defRPr sz="1800" kern="1200">
                <a:solidFill>
                  <a:schemeClr val="accent1"/>
                </a:solidFill>
                <a:latin typeface="+mn-lt"/>
                <a:ea typeface="+mn-ea"/>
                <a:cs typeface="+mn-cs"/>
              </a:defRPr>
            </a:lvl1pPr>
            <a:lvl2pPr marL="457200" algn="l" defTabSz="914400" rtl="0" eaLnBrk="1" latinLnBrk="0" hangingPunct="1">
              <a:defRPr sz="1800" kern="1200">
                <a:solidFill>
                  <a:schemeClr val="accent1"/>
                </a:solidFill>
                <a:latin typeface="+mn-lt"/>
                <a:ea typeface="+mn-ea"/>
                <a:cs typeface="+mn-cs"/>
              </a:defRPr>
            </a:lvl2pPr>
            <a:lvl3pPr marL="914400" algn="l" defTabSz="914400" rtl="0" eaLnBrk="1" latinLnBrk="0" hangingPunct="1">
              <a:defRPr sz="1800" kern="1200">
                <a:solidFill>
                  <a:schemeClr val="accent1"/>
                </a:solidFill>
                <a:latin typeface="+mn-lt"/>
                <a:ea typeface="+mn-ea"/>
                <a:cs typeface="+mn-cs"/>
              </a:defRPr>
            </a:lvl3pPr>
            <a:lvl4pPr marL="1371600" algn="l" defTabSz="914400" rtl="0" eaLnBrk="1" latinLnBrk="0" hangingPunct="1">
              <a:defRPr sz="1800" kern="1200">
                <a:solidFill>
                  <a:schemeClr val="accent1"/>
                </a:solidFill>
                <a:latin typeface="+mn-lt"/>
                <a:ea typeface="+mn-ea"/>
                <a:cs typeface="+mn-cs"/>
              </a:defRPr>
            </a:lvl4pPr>
            <a:lvl5pPr marL="1828800" algn="l" defTabSz="914400" rtl="0" eaLnBrk="1" latinLnBrk="0" hangingPunct="1">
              <a:defRPr sz="1800" kern="1200">
                <a:solidFill>
                  <a:schemeClr val="accent1"/>
                </a:solidFill>
                <a:latin typeface="+mn-lt"/>
                <a:ea typeface="+mn-ea"/>
                <a:cs typeface="+mn-cs"/>
              </a:defRPr>
            </a:lvl5pPr>
            <a:lvl6pPr marL="2286000" algn="l" defTabSz="914400" rtl="0" eaLnBrk="1" latinLnBrk="0" hangingPunct="1">
              <a:defRPr sz="1800" kern="1200">
                <a:solidFill>
                  <a:schemeClr val="accent1"/>
                </a:solidFill>
                <a:latin typeface="+mn-lt"/>
                <a:ea typeface="+mn-ea"/>
                <a:cs typeface="+mn-cs"/>
              </a:defRPr>
            </a:lvl6pPr>
            <a:lvl7pPr marL="2743200" algn="l" defTabSz="914400" rtl="0" eaLnBrk="1" latinLnBrk="0" hangingPunct="1">
              <a:defRPr sz="1800" kern="1200">
                <a:solidFill>
                  <a:schemeClr val="accent1"/>
                </a:solidFill>
                <a:latin typeface="+mn-lt"/>
                <a:ea typeface="+mn-ea"/>
                <a:cs typeface="+mn-cs"/>
              </a:defRPr>
            </a:lvl7pPr>
            <a:lvl8pPr marL="3200400" algn="l" defTabSz="914400" rtl="0" eaLnBrk="1" latinLnBrk="0" hangingPunct="1">
              <a:defRPr sz="1800" kern="1200">
                <a:solidFill>
                  <a:schemeClr val="accent1"/>
                </a:solidFill>
                <a:latin typeface="+mn-lt"/>
                <a:ea typeface="+mn-ea"/>
                <a:cs typeface="+mn-cs"/>
              </a:defRPr>
            </a:lvl8pPr>
            <a:lvl9pPr marL="3657600" algn="l" defTabSz="914400" rtl="0" eaLnBrk="1" latinLnBrk="0" hangingPunct="1">
              <a:defRPr sz="1800" kern="1200">
                <a:solidFill>
                  <a:schemeClr val="accent1"/>
                </a:solidFill>
                <a:latin typeface="+mn-lt"/>
                <a:ea typeface="+mn-ea"/>
                <a:cs typeface="+mn-cs"/>
              </a:defRPr>
            </a:lvl9pPr>
          </a:lstStyle>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1.- Responsabilidad de la dirección</a:t>
            </a:r>
          </a:p>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8.- Comunicación </a:t>
            </a:r>
          </a:p>
        </xdr:txBody>
      </xdr:sp>
      <xdr:sp macro="" textlink="">
        <xdr:nvSpPr>
          <xdr:cNvPr id="16" name="Forma libre: forma 15">
            <a:extLst>
              <a:ext uri="{FF2B5EF4-FFF2-40B4-BE49-F238E27FC236}">
                <a16:creationId xmlns:a16="http://schemas.microsoft.com/office/drawing/2014/main" id="{4F1D220B-AF1E-CB2C-83F4-FDBFE9B4FE7E}"/>
              </a:ext>
            </a:extLst>
          </xdr:cNvPr>
          <xdr:cNvSpPr/>
        </xdr:nvSpPr>
        <xdr:spPr>
          <a:xfrm>
            <a:off x="7285159" y="3144410"/>
            <a:ext cx="2074418" cy="1348371"/>
          </a:xfrm>
          <a:custGeom>
            <a:avLst/>
            <a:gdLst>
              <a:gd name="connsiteX0" fmla="*/ 0 w 2074418"/>
              <a:gd name="connsiteY0" fmla="*/ 224733 h 1348371"/>
              <a:gd name="connsiteX1" fmla="*/ 224733 w 2074418"/>
              <a:gd name="connsiteY1" fmla="*/ 0 h 1348371"/>
              <a:gd name="connsiteX2" fmla="*/ 1849685 w 2074418"/>
              <a:gd name="connsiteY2" fmla="*/ 0 h 1348371"/>
              <a:gd name="connsiteX3" fmla="*/ 2074418 w 2074418"/>
              <a:gd name="connsiteY3" fmla="*/ 224733 h 1348371"/>
              <a:gd name="connsiteX4" fmla="*/ 2074418 w 2074418"/>
              <a:gd name="connsiteY4" fmla="*/ 1123638 h 1348371"/>
              <a:gd name="connsiteX5" fmla="*/ 1849685 w 2074418"/>
              <a:gd name="connsiteY5" fmla="*/ 1348371 h 1348371"/>
              <a:gd name="connsiteX6" fmla="*/ 224733 w 2074418"/>
              <a:gd name="connsiteY6" fmla="*/ 1348371 h 1348371"/>
              <a:gd name="connsiteX7" fmla="*/ 0 w 2074418"/>
              <a:gd name="connsiteY7" fmla="*/ 1123638 h 1348371"/>
              <a:gd name="connsiteX8" fmla="*/ 0 w 2074418"/>
              <a:gd name="connsiteY8" fmla="*/ 224733 h 13483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74418" h="1348371">
                <a:moveTo>
                  <a:pt x="0" y="224733"/>
                </a:moveTo>
                <a:cubicBezTo>
                  <a:pt x="0" y="100616"/>
                  <a:pt x="100616" y="0"/>
                  <a:pt x="224733" y="0"/>
                </a:cubicBezTo>
                <a:lnTo>
                  <a:pt x="1849685" y="0"/>
                </a:lnTo>
                <a:cubicBezTo>
                  <a:pt x="1973802" y="0"/>
                  <a:pt x="2074418" y="100616"/>
                  <a:pt x="2074418" y="224733"/>
                </a:cubicBezTo>
                <a:lnTo>
                  <a:pt x="2074418" y="1123638"/>
                </a:lnTo>
                <a:cubicBezTo>
                  <a:pt x="2074418" y="1247755"/>
                  <a:pt x="1973802" y="1348371"/>
                  <a:pt x="1849685" y="1348371"/>
                </a:cubicBezTo>
                <a:lnTo>
                  <a:pt x="224733" y="1348371"/>
                </a:lnTo>
                <a:cubicBezTo>
                  <a:pt x="100616" y="1348371"/>
                  <a:pt x="0" y="1247755"/>
                  <a:pt x="0" y="1123638"/>
                </a:cubicBezTo>
                <a:lnTo>
                  <a:pt x="0" y="224733"/>
                </a:lnTo>
                <a:close/>
              </a:path>
            </a:pathLst>
          </a:cu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spcFirstLastPara="0" vert="horz" wrap="square" lIns="126782" tIns="126782" rIns="126782" bIns="126782" numCol="1" spcCol="1270" anchor="ctr" anchorCtr="0">
            <a:noAutofit/>
          </a:bodyPr>
          <a:lstStyle>
            <a:defPPr rtl="0">
              <a:defRPr lang="es-mx"/>
            </a:defPPr>
            <a:lvl1pPr marL="0" algn="l" defTabSz="914400" rtl="0" eaLnBrk="1" latinLnBrk="0" hangingPunct="1">
              <a:defRPr sz="1800" kern="1200">
                <a:solidFill>
                  <a:schemeClr val="accent1"/>
                </a:solidFill>
                <a:latin typeface="+mn-lt"/>
                <a:ea typeface="+mn-ea"/>
                <a:cs typeface="+mn-cs"/>
              </a:defRPr>
            </a:lvl1pPr>
            <a:lvl2pPr marL="457200" algn="l" defTabSz="914400" rtl="0" eaLnBrk="1" latinLnBrk="0" hangingPunct="1">
              <a:defRPr sz="1800" kern="1200">
                <a:solidFill>
                  <a:schemeClr val="accent1"/>
                </a:solidFill>
                <a:latin typeface="+mn-lt"/>
                <a:ea typeface="+mn-ea"/>
                <a:cs typeface="+mn-cs"/>
              </a:defRPr>
            </a:lvl2pPr>
            <a:lvl3pPr marL="914400" algn="l" defTabSz="914400" rtl="0" eaLnBrk="1" latinLnBrk="0" hangingPunct="1">
              <a:defRPr sz="1800" kern="1200">
                <a:solidFill>
                  <a:schemeClr val="accent1"/>
                </a:solidFill>
                <a:latin typeface="+mn-lt"/>
                <a:ea typeface="+mn-ea"/>
                <a:cs typeface="+mn-cs"/>
              </a:defRPr>
            </a:lvl3pPr>
            <a:lvl4pPr marL="1371600" algn="l" defTabSz="914400" rtl="0" eaLnBrk="1" latinLnBrk="0" hangingPunct="1">
              <a:defRPr sz="1800" kern="1200">
                <a:solidFill>
                  <a:schemeClr val="accent1"/>
                </a:solidFill>
                <a:latin typeface="+mn-lt"/>
                <a:ea typeface="+mn-ea"/>
                <a:cs typeface="+mn-cs"/>
              </a:defRPr>
            </a:lvl4pPr>
            <a:lvl5pPr marL="1828800" algn="l" defTabSz="914400" rtl="0" eaLnBrk="1" latinLnBrk="0" hangingPunct="1">
              <a:defRPr sz="1800" kern="1200">
                <a:solidFill>
                  <a:schemeClr val="accent1"/>
                </a:solidFill>
                <a:latin typeface="+mn-lt"/>
                <a:ea typeface="+mn-ea"/>
                <a:cs typeface="+mn-cs"/>
              </a:defRPr>
            </a:lvl5pPr>
            <a:lvl6pPr marL="2286000" algn="l" defTabSz="914400" rtl="0" eaLnBrk="1" latinLnBrk="0" hangingPunct="1">
              <a:defRPr sz="1800" kern="1200">
                <a:solidFill>
                  <a:schemeClr val="accent1"/>
                </a:solidFill>
                <a:latin typeface="+mn-lt"/>
                <a:ea typeface="+mn-ea"/>
                <a:cs typeface="+mn-cs"/>
              </a:defRPr>
            </a:lvl6pPr>
            <a:lvl7pPr marL="2743200" algn="l" defTabSz="914400" rtl="0" eaLnBrk="1" latinLnBrk="0" hangingPunct="1">
              <a:defRPr sz="1800" kern="1200">
                <a:solidFill>
                  <a:schemeClr val="accent1"/>
                </a:solidFill>
                <a:latin typeface="+mn-lt"/>
                <a:ea typeface="+mn-ea"/>
                <a:cs typeface="+mn-cs"/>
              </a:defRPr>
            </a:lvl7pPr>
            <a:lvl8pPr marL="3200400" algn="l" defTabSz="914400" rtl="0" eaLnBrk="1" latinLnBrk="0" hangingPunct="1">
              <a:defRPr sz="1800" kern="1200">
                <a:solidFill>
                  <a:schemeClr val="accent1"/>
                </a:solidFill>
                <a:latin typeface="+mn-lt"/>
                <a:ea typeface="+mn-ea"/>
                <a:cs typeface="+mn-cs"/>
              </a:defRPr>
            </a:lvl8pPr>
            <a:lvl9pPr marL="3657600" algn="l" defTabSz="914400" rtl="0" eaLnBrk="1" latinLnBrk="0" hangingPunct="1">
              <a:defRPr sz="1800" kern="1200">
                <a:solidFill>
                  <a:schemeClr val="accent1"/>
                </a:solidFill>
                <a:latin typeface="+mn-lt"/>
                <a:ea typeface="+mn-ea"/>
                <a:cs typeface="+mn-cs"/>
              </a:defRPr>
            </a:lvl9pPr>
          </a:lstStyle>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2.- Gestión de recursos </a:t>
            </a:r>
          </a:p>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3.- Calibración y mantenimiento </a:t>
            </a:r>
          </a:p>
        </xdr:txBody>
      </xdr:sp>
      <xdr:sp macro="" textlink="">
        <xdr:nvSpPr>
          <xdr:cNvPr id="17" name="Forma libre: forma 16">
            <a:extLst>
              <a:ext uri="{FF2B5EF4-FFF2-40B4-BE49-F238E27FC236}">
                <a16:creationId xmlns:a16="http://schemas.microsoft.com/office/drawing/2014/main" id="{0B4CA43F-AF47-A6F2-5177-1683BBE4C400}"/>
              </a:ext>
            </a:extLst>
          </xdr:cNvPr>
          <xdr:cNvSpPr/>
        </xdr:nvSpPr>
        <xdr:spPr>
          <a:xfrm>
            <a:off x="4890798" y="5226400"/>
            <a:ext cx="2551699" cy="1611168"/>
          </a:xfrm>
          <a:custGeom>
            <a:avLst/>
            <a:gdLst>
              <a:gd name="connsiteX0" fmla="*/ 0 w 2074418"/>
              <a:gd name="connsiteY0" fmla="*/ 224733 h 1348371"/>
              <a:gd name="connsiteX1" fmla="*/ 224733 w 2074418"/>
              <a:gd name="connsiteY1" fmla="*/ 0 h 1348371"/>
              <a:gd name="connsiteX2" fmla="*/ 1849685 w 2074418"/>
              <a:gd name="connsiteY2" fmla="*/ 0 h 1348371"/>
              <a:gd name="connsiteX3" fmla="*/ 2074418 w 2074418"/>
              <a:gd name="connsiteY3" fmla="*/ 224733 h 1348371"/>
              <a:gd name="connsiteX4" fmla="*/ 2074418 w 2074418"/>
              <a:gd name="connsiteY4" fmla="*/ 1123638 h 1348371"/>
              <a:gd name="connsiteX5" fmla="*/ 1849685 w 2074418"/>
              <a:gd name="connsiteY5" fmla="*/ 1348371 h 1348371"/>
              <a:gd name="connsiteX6" fmla="*/ 224733 w 2074418"/>
              <a:gd name="connsiteY6" fmla="*/ 1348371 h 1348371"/>
              <a:gd name="connsiteX7" fmla="*/ 0 w 2074418"/>
              <a:gd name="connsiteY7" fmla="*/ 1123638 h 1348371"/>
              <a:gd name="connsiteX8" fmla="*/ 0 w 2074418"/>
              <a:gd name="connsiteY8" fmla="*/ 224733 h 13483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74418" h="1348371">
                <a:moveTo>
                  <a:pt x="0" y="224733"/>
                </a:moveTo>
                <a:cubicBezTo>
                  <a:pt x="0" y="100616"/>
                  <a:pt x="100616" y="0"/>
                  <a:pt x="224733" y="0"/>
                </a:cubicBezTo>
                <a:lnTo>
                  <a:pt x="1849685" y="0"/>
                </a:lnTo>
                <a:cubicBezTo>
                  <a:pt x="1973802" y="0"/>
                  <a:pt x="2074418" y="100616"/>
                  <a:pt x="2074418" y="224733"/>
                </a:cubicBezTo>
                <a:lnTo>
                  <a:pt x="2074418" y="1123638"/>
                </a:lnTo>
                <a:cubicBezTo>
                  <a:pt x="2074418" y="1247755"/>
                  <a:pt x="1973802" y="1348371"/>
                  <a:pt x="1849685" y="1348371"/>
                </a:cubicBezTo>
                <a:lnTo>
                  <a:pt x="224733" y="1348371"/>
                </a:lnTo>
                <a:cubicBezTo>
                  <a:pt x="100616" y="1348371"/>
                  <a:pt x="0" y="1247755"/>
                  <a:pt x="0" y="1123638"/>
                </a:cubicBezTo>
                <a:lnTo>
                  <a:pt x="0" y="224733"/>
                </a:lnTo>
                <a:close/>
              </a:path>
            </a:pathLst>
          </a:cu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spcFirstLastPara="0" vert="horz" wrap="square" lIns="126782" tIns="126782" rIns="126782" bIns="126782" numCol="1" spcCol="1270" anchor="ctr" anchorCtr="0">
            <a:noAutofit/>
          </a:bodyPr>
          <a:lstStyle>
            <a:defPPr rtl="0">
              <a:defRPr lang="es-mx"/>
            </a:defPPr>
            <a:lvl1pPr marL="0" algn="l" defTabSz="914400" rtl="0" eaLnBrk="1" latinLnBrk="0" hangingPunct="1">
              <a:defRPr sz="1800" kern="1200">
                <a:solidFill>
                  <a:schemeClr val="accent1"/>
                </a:solidFill>
                <a:latin typeface="+mn-lt"/>
                <a:ea typeface="+mn-ea"/>
                <a:cs typeface="+mn-cs"/>
              </a:defRPr>
            </a:lvl1pPr>
            <a:lvl2pPr marL="457200" algn="l" defTabSz="914400" rtl="0" eaLnBrk="1" latinLnBrk="0" hangingPunct="1">
              <a:defRPr sz="1800" kern="1200">
                <a:solidFill>
                  <a:schemeClr val="accent1"/>
                </a:solidFill>
                <a:latin typeface="+mn-lt"/>
                <a:ea typeface="+mn-ea"/>
                <a:cs typeface="+mn-cs"/>
              </a:defRPr>
            </a:lvl2pPr>
            <a:lvl3pPr marL="914400" algn="l" defTabSz="914400" rtl="0" eaLnBrk="1" latinLnBrk="0" hangingPunct="1">
              <a:defRPr sz="1800" kern="1200">
                <a:solidFill>
                  <a:schemeClr val="accent1"/>
                </a:solidFill>
                <a:latin typeface="+mn-lt"/>
                <a:ea typeface="+mn-ea"/>
                <a:cs typeface="+mn-cs"/>
              </a:defRPr>
            </a:lvl3pPr>
            <a:lvl4pPr marL="1371600" algn="l" defTabSz="914400" rtl="0" eaLnBrk="1" latinLnBrk="0" hangingPunct="1">
              <a:defRPr sz="1800" kern="1200">
                <a:solidFill>
                  <a:schemeClr val="accent1"/>
                </a:solidFill>
                <a:latin typeface="+mn-lt"/>
                <a:ea typeface="+mn-ea"/>
                <a:cs typeface="+mn-cs"/>
              </a:defRPr>
            </a:lvl4pPr>
            <a:lvl5pPr marL="1828800" algn="l" defTabSz="914400" rtl="0" eaLnBrk="1" latinLnBrk="0" hangingPunct="1">
              <a:defRPr sz="1800" kern="1200">
                <a:solidFill>
                  <a:schemeClr val="accent1"/>
                </a:solidFill>
                <a:latin typeface="+mn-lt"/>
                <a:ea typeface="+mn-ea"/>
                <a:cs typeface="+mn-cs"/>
              </a:defRPr>
            </a:lvl5pPr>
            <a:lvl6pPr marL="2286000" algn="l" defTabSz="914400" rtl="0" eaLnBrk="1" latinLnBrk="0" hangingPunct="1">
              <a:defRPr sz="1800" kern="1200">
                <a:solidFill>
                  <a:schemeClr val="accent1"/>
                </a:solidFill>
                <a:latin typeface="+mn-lt"/>
                <a:ea typeface="+mn-ea"/>
                <a:cs typeface="+mn-cs"/>
              </a:defRPr>
            </a:lvl6pPr>
            <a:lvl7pPr marL="2743200" algn="l" defTabSz="914400" rtl="0" eaLnBrk="1" latinLnBrk="0" hangingPunct="1">
              <a:defRPr sz="1800" kern="1200">
                <a:solidFill>
                  <a:schemeClr val="accent1"/>
                </a:solidFill>
                <a:latin typeface="+mn-lt"/>
                <a:ea typeface="+mn-ea"/>
                <a:cs typeface="+mn-cs"/>
              </a:defRPr>
            </a:lvl7pPr>
            <a:lvl8pPr marL="3200400" algn="l" defTabSz="914400" rtl="0" eaLnBrk="1" latinLnBrk="0" hangingPunct="1">
              <a:defRPr sz="1800" kern="1200">
                <a:solidFill>
                  <a:schemeClr val="accent1"/>
                </a:solidFill>
                <a:latin typeface="+mn-lt"/>
                <a:ea typeface="+mn-ea"/>
                <a:cs typeface="+mn-cs"/>
              </a:defRPr>
            </a:lvl8pPr>
            <a:lvl9pPr marL="3657600" algn="l" defTabSz="914400" rtl="0" eaLnBrk="1" latinLnBrk="0" hangingPunct="1">
              <a:defRPr sz="1800" kern="1200">
                <a:solidFill>
                  <a:schemeClr val="accent1"/>
                </a:solidFill>
                <a:latin typeface="+mn-lt"/>
                <a:ea typeface="+mn-ea"/>
                <a:cs typeface="+mn-cs"/>
              </a:defRPr>
            </a:lvl9pPr>
          </a:lstStyle>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4.- Comercialización </a:t>
            </a:r>
          </a:p>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5.- Producción</a:t>
            </a:r>
          </a:p>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6.- Proyectos e infraestructura</a:t>
            </a:r>
          </a:p>
        </xdr:txBody>
      </xdr:sp>
      <xdr:sp macro="" textlink="">
        <xdr:nvSpPr>
          <xdr:cNvPr id="18" name="Forma libre: forma 17">
            <a:extLst>
              <a:ext uri="{FF2B5EF4-FFF2-40B4-BE49-F238E27FC236}">
                <a16:creationId xmlns:a16="http://schemas.microsoft.com/office/drawing/2014/main" id="{2ED52AAE-E165-F813-3806-BA34B59FB140}"/>
              </a:ext>
            </a:extLst>
          </xdr:cNvPr>
          <xdr:cNvSpPr/>
        </xdr:nvSpPr>
        <xdr:spPr>
          <a:xfrm>
            <a:off x="2768254" y="3112326"/>
            <a:ext cx="2073600" cy="1348371"/>
          </a:xfrm>
          <a:custGeom>
            <a:avLst/>
            <a:gdLst>
              <a:gd name="connsiteX0" fmla="*/ 0 w 2074418"/>
              <a:gd name="connsiteY0" fmla="*/ 224733 h 1348371"/>
              <a:gd name="connsiteX1" fmla="*/ 224733 w 2074418"/>
              <a:gd name="connsiteY1" fmla="*/ 0 h 1348371"/>
              <a:gd name="connsiteX2" fmla="*/ 1849685 w 2074418"/>
              <a:gd name="connsiteY2" fmla="*/ 0 h 1348371"/>
              <a:gd name="connsiteX3" fmla="*/ 2074418 w 2074418"/>
              <a:gd name="connsiteY3" fmla="*/ 224733 h 1348371"/>
              <a:gd name="connsiteX4" fmla="*/ 2074418 w 2074418"/>
              <a:gd name="connsiteY4" fmla="*/ 1123638 h 1348371"/>
              <a:gd name="connsiteX5" fmla="*/ 1849685 w 2074418"/>
              <a:gd name="connsiteY5" fmla="*/ 1348371 h 1348371"/>
              <a:gd name="connsiteX6" fmla="*/ 224733 w 2074418"/>
              <a:gd name="connsiteY6" fmla="*/ 1348371 h 1348371"/>
              <a:gd name="connsiteX7" fmla="*/ 0 w 2074418"/>
              <a:gd name="connsiteY7" fmla="*/ 1123638 h 1348371"/>
              <a:gd name="connsiteX8" fmla="*/ 0 w 2074418"/>
              <a:gd name="connsiteY8" fmla="*/ 224733 h 13483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74418" h="1348371">
                <a:moveTo>
                  <a:pt x="0" y="224733"/>
                </a:moveTo>
                <a:cubicBezTo>
                  <a:pt x="0" y="100616"/>
                  <a:pt x="100616" y="0"/>
                  <a:pt x="224733" y="0"/>
                </a:cubicBezTo>
                <a:lnTo>
                  <a:pt x="1849685" y="0"/>
                </a:lnTo>
                <a:cubicBezTo>
                  <a:pt x="1973802" y="0"/>
                  <a:pt x="2074418" y="100616"/>
                  <a:pt x="2074418" y="224733"/>
                </a:cubicBezTo>
                <a:lnTo>
                  <a:pt x="2074418" y="1123638"/>
                </a:lnTo>
                <a:cubicBezTo>
                  <a:pt x="2074418" y="1247755"/>
                  <a:pt x="1973802" y="1348371"/>
                  <a:pt x="1849685" y="1348371"/>
                </a:cubicBezTo>
                <a:lnTo>
                  <a:pt x="224733" y="1348371"/>
                </a:lnTo>
                <a:cubicBezTo>
                  <a:pt x="100616" y="1348371"/>
                  <a:pt x="0" y="1247755"/>
                  <a:pt x="0" y="1123638"/>
                </a:cubicBezTo>
                <a:lnTo>
                  <a:pt x="0" y="224733"/>
                </a:lnTo>
                <a:close/>
              </a:path>
            </a:pathLst>
          </a:cu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spcFirstLastPara="0" vert="horz" wrap="square" lIns="126782" tIns="126782" rIns="126782" bIns="126782" numCol="1" spcCol="1270" anchor="ctr" anchorCtr="0">
            <a:noAutofit/>
          </a:bodyPr>
          <a:lstStyle>
            <a:defPPr rtl="0">
              <a:defRPr lang="es-mx"/>
            </a:defPPr>
            <a:lvl1pPr marL="0" algn="l" defTabSz="914400" rtl="0" eaLnBrk="1" latinLnBrk="0" hangingPunct="1">
              <a:defRPr sz="1800" kern="1200">
                <a:solidFill>
                  <a:schemeClr val="accent1"/>
                </a:solidFill>
                <a:latin typeface="+mn-lt"/>
                <a:ea typeface="+mn-ea"/>
                <a:cs typeface="+mn-cs"/>
              </a:defRPr>
            </a:lvl1pPr>
            <a:lvl2pPr marL="457200" algn="l" defTabSz="914400" rtl="0" eaLnBrk="1" latinLnBrk="0" hangingPunct="1">
              <a:defRPr sz="1800" kern="1200">
                <a:solidFill>
                  <a:schemeClr val="accent1"/>
                </a:solidFill>
                <a:latin typeface="+mn-lt"/>
                <a:ea typeface="+mn-ea"/>
                <a:cs typeface="+mn-cs"/>
              </a:defRPr>
            </a:lvl2pPr>
            <a:lvl3pPr marL="914400" algn="l" defTabSz="914400" rtl="0" eaLnBrk="1" latinLnBrk="0" hangingPunct="1">
              <a:defRPr sz="1800" kern="1200">
                <a:solidFill>
                  <a:schemeClr val="accent1"/>
                </a:solidFill>
                <a:latin typeface="+mn-lt"/>
                <a:ea typeface="+mn-ea"/>
                <a:cs typeface="+mn-cs"/>
              </a:defRPr>
            </a:lvl3pPr>
            <a:lvl4pPr marL="1371600" algn="l" defTabSz="914400" rtl="0" eaLnBrk="1" latinLnBrk="0" hangingPunct="1">
              <a:defRPr sz="1800" kern="1200">
                <a:solidFill>
                  <a:schemeClr val="accent1"/>
                </a:solidFill>
                <a:latin typeface="+mn-lt"/>
                <a:ea typeface="+mn-ea"/>
                <a:cs typeface="+mn-cs"/>
              </a:defRPr>
            </a:lvl4pPr>
            <a:lvl5pPr marL="1828800" algn="l" defTabSz="914400" rtl="0" eaLnBrk="1" latinLnBrk="0" hangingPunct="1">
              <a:defRPr sz="1800" kern="1200">
                <a:solidFill>
                  <a:schemeClr val="accent1"/>
                </a:solidFill>
                <a:latin typeface="+mn-lt"/>
                <a:ea typeface="+mn-ea"/>
                <a:cs typeface="+mn-cs"/>
              </a:defRPr>
            </a:lvl5pPr>
            <a:lvl6pPr marL="2286000" algn="l" defTabSz="914400" rtl="0" eaLnBrk="1" latinLnBrk="0" hangingPunct="1">
              <a:defRPr sz="1800" kern="1200">
                <a:solidFill>
                  <a:schemeClr val="accent1"/>
                </a:solidFill>
                <a:latin typeface="+mn-lt"/>
                <a:ea typeface="+mn-ea"/>
                <a:cs typeface="+mn-cs"/>
              </a:defRPr>
            </a:lvl6pPr>
            <a:lvl7pPr marL="2743200" algn="l" defTabSz="914400" rtl="0" eaLnBrk="1" latinLnBrk="0" hangingPunct="1">
              <a:defRPr sz="1800" kern="1200">
                <a:solidFill>
                  <a:schemeClr val="accent1"/>
                </a:solidFill>
                <a:latin typeface="+mn-lt"/>
                <a:ea typeface="+mn-ea"/>
                <a:cs typeface="+mn-cs"/>
              </a:defRPr>
            </a:lvl7pPr>
            <a:lvl8pPr marL="3200400" algn="l" defTabSz="914400" rtl="0" eaLnBrk="1" latinLnBrk="0" hangingPunct="1">
              <a:defRPr sz="1800" kern="1200">
                <a:solidFill>
                  <a:schemeClr val="accent1"/>
                </a:solidFill>
                <a:latin typeface="+mn-lt"/>
                <a:ea typeface="+mn-ea"/>
                <a:cs typeface="+mn-cs"/>
              </a:defRPr>
            </a:lvl8pPr>
            <a:lvl9pPr marL="3657600" algn="l" defTabSz="914400" rtl="0" eaLnBrk="1" latinLnBrk="0" hangingPunct="1">
              <a:defRPr sz="1800" kern="1200">
                <a:solidFill>
                  <a:schemeClr val="accent1"/>
                </a:solidFill>
                <a:latin typeface="+mn-lt"/>
                <a:ea typeface="+mn-ea"/>
                <a:cs typeface="+mn-cs"/>
              </a:defRPr>
            </a:lvl9pPr>
          </a:lstStyle>
          <a:p>
            <a:pPr marL="0" lvl="0" indent="0" algn="ctr" defTabSz="711200">
              <a:lnSpc>
                <a:spcPct val="90000"/>
              </a:lnSpc>
              <a:spcBef>
                <a:spcPct val="0"/>
              </a:spcBef>
              <a:spcAft>
                <a:spcPct val="35000"/>
              </a:spcAft>
              <a:buNone/>
            </a:pPr>
            <a:r>
              <a:rPr lang="es-MX" sz="2000" kern="1200">
                <a:ln>
                  <a:solidFill>
                    <a:schemeClr val="tx1"/>
                  </a:solidFill>
                </a:ln>
                <a:solidFill>
                  <a:srgbClr val="002060"/>
                </a:solidFill>
                <a:latin typeface="Roboto Light" panose="02000000000000000000" pitchFamily="2" charset="0"/>
                <a:ea typeface="Roboto Light" panose="02000000000000000000" pitchFamily="2" charset="0"/>
                <a:cs typeface="Roboto Light" panose="02000000000000000000" pitchFamily="2" charset="0"/>
              </a:rPr>
              <a:t>7.- Medición, Análisis y Mejora</a:t>
            </a:r>
          </a:p>
        </xdr:txBody>
      </xdr:sp>
    </xdr:grpSp>
    <xdr:clientData/>
  </xdr:twoCellAnchor>
  <xdr:twoCellAnchor>
    <xdr:from>
      <xdr:col>2</xdr:col>
      <xdr:colOff>773440</xdr:colOff>
      <xdr:row>24</xdr:row>
      <xdr:rowOff>56292</xdr:rowOff>
    </xdr:from>
    <xdr:to>
      <xdr:col>3</xdr:col>
      <xdr:colOff>459732</xdr:colOff>
      <xdr:row>25</xdr:row>
      <xdr:rowOff>62220</xdr:rowOff>
    </xdr:to>
    <xdr:cxnSp macro="">
      <xdr:nvCxnSpPr>
        <xdr:cNvPr id="6" name="Conector recto de flecha 5">
          <a:extLst>
            <a:ext uri="{FF2B5EF4-FFF2-40B4-BE49-F238E27FC236}">
              <a16:creationId xmlns:a16="http://schemas.microsoft.com/office/drawing/2014/main" id="{9EDF9972-4934-0766-8967-A70C1A862FBC}"/>
            </a:ext>
          </a:extLst>
        </xdr:cNvPr>
        <xdr:cNvCxnSpPr>
          <a:cxnSpLocks/>
          <a:stCxn id="18" idx="7"/>
          <a:endCxn id="8" idx="3"/>
        </xdr:cNvCxnSpPr>
      </xdr:nvCxnSpPr>
      <xdr:spPr>
        <a:xfrm flipH="1" flipV="1">
          <a:off x="1659265" y="4694967"/>
          <a:ext cx="810242" cy="1964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271968</xdr:colOff>
      <xdr:row>14</xdr:row>
      <xdr:rowOff>89154</xdr:rowOff>
    </xdr:from>
    <xdr:to>
      <xdr:col>2</xdr:col>
      <xdr:colOff>765659</xdr:colOff>
      <xdr:row>33</xdr:row>
      <xdr:rowOff>11074</xdr:rowOff>
    </xdr:to>
    <xdr:sp macro="" textlink="">
      <xdr:nvSpPr>
        <xdr:cNvPr id="7" name="Rectángulo: esquinas redondeadas 6">
          <a:extLst>
            <a:ext uri="{FF2B5EF4-FFF2-40B4-BE49-F238E27FC236}">
              <a16:creationId xmlns:a16="http://schemas.microsoft.com/office/drawing/2014/main" id="{8C03644E-E1FA-B19E-FF90-D6928136341C}"/>
            </a:ext>
          </a:extLst>
        </xdr:cNvPr>
        <xdr:cNvSpPr/>
      </xdr:nvSpPr>
      <xdr:spPr>
        <a:xfrm>
          <a:off x="1157793" y="2822829"/>
          <a:ext cx="493691" cy="3541420"/>
        </a:xfrm>
        <a:prstGeom prst="roundRect">
          <a:avLst/>
        </a:prstGeom>
        <a:ln>
          <a:prstDash val="sysDash"/>
        </a:ln>
      </xdr:spPr>
      <xdr:style>
        <a:lnRef idx="2">
          <a:schemeClr val="accent6"/>
        </a:lnRef>
        <a:fillRef idx="1">
          <a:schemeClr val="lt1"/>
        </a:fillRef>
        <a:effectRef idx="0">
          <a:schemeClr val="accent6"/>
        </a:effectRef>
        <a:fontRef idx="minor">
          <a:schemeClr val="dk1"/>
        </a:fontRef>
      </xdr:style>
      <xdr:txBody>
        <a:bodyPr wrap="square" rtlCol="0" anchor="ctr"/>
        <a:lstStyle>
          <a:defPPr rtl="0">
            <a:defRPr lang="es-mx"/>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s-MX"/>
        </a:p>
      </xdr:txBody>
    </xdr:sp>
    <xdr:clientData/>
  </xdr:twoCellAnchor>
  <xdr:twoCellAnchor>
    <xdr:from>
      <xdr:col>2</xdr:col>
      <xdr:colOff>296578</xdr:colOff>
      <xdr:row>14</xdr:row>
      <xdr:rowOff>89154</xdr:rowOff>
    </xdr:from>
    <xdr:to>
      <xdr:col>2</xdr:col>
      <xdr:colOff>773440</xdr:colOff>
      <xdr:row>34</xdr:row>
      <xdr:rowOff>23430</xdr:rowOff>
    </xdr:to>
    <xdr:sp macro="" textlink="">
      <xdr:nvSpPr>
        <xdr:cNvPr id="8" name="CuadroTexto 32">
          <a:extLst>
            <a:ext uri="{FF2B5EF4-FFF2-40B4-BE49-F238E27FC236}">
              <a16:creationId xmlns:a16="http://schemas.microsoft.com/office/drawing/2014/main" id="{7583DB75-84D8-EB36-4E8A-F6583D4F7057}"/>
            </a:ext>
          </a:extLst>
        </xdr:cNvPr>
        <xdr:cNvSpPr txBox="1"/>
      </xdr:nvSpPr>
      <xdr:spPr>
        <a:xfrm>
          <a:off x="1182403" y="2822829"/>
          <a:ext cx="476862" cy="3744276"/>
        </a:xfrm>
        <a:prstGeom prst="rect">
          <a:avLst/>
        </a:prstGeom>
        <a:noFill/>
      </xdr:spPr>
      <xdr:txBody>
        <a:bodyPr vert="wordArtVert" wrap="square" rtlCol="0" anchor="ctr">
          <a:spAutoFit/>
        </a:bodyPr>
        <a:lstStyle>
          <a:defPPr rtl="0">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MX" sz="1600"/>
            <a:t>Satisfacción</a:t>
          </a:r>
          <a:endParaRPr lang="es-MX"/>
        </a:p>
      </xdr:txBody>
    </xdr:sp>
    <xdr:clientData/>
  </xdr:twoCellAnchor>
  <xdr:twoCellAnchor>
    <xdr:from>
      <xdr:col>7</xdr:col>
      <xdr:colOff>684623</xdr:colOff>
      <xdr:row>16</xdr:row>
      <xdr:rowOff>54830</xdr:rowOff>
    </xdr:from>
    <xdr:to>
      <xdr:col>7</xdr:col>
      <xdr:colOff>684623</xdr:colOff>
      <xdr:row>20</xdr:row>
      <xdr:rowOff>34799</xdr:rowOff>
    </xdr:to>
    <xdr:cxnSp macro="">
      <xdr:nvCxnSpPr>
        <xdr:cNvPr id="9" name="Conector recto de flecha 8">
          <a:extLst>
            <a:ext uri="{FF2B5EF4-FFF2-40B4-BE49-F238E27FC236}">
              <a16:creationId xmlns:a16="http://schemas.microsoft.com/office/drawing/2014/main" id="{11D5A5C0-A893-BF95-1D45-B718905F35E6}"/>
            </a:ext>
          </a:extLst>
        </xdr:cNvPr>
        <xdr:cNvCxnSpPr>
          <a:cxnSpLocks/>
          <a:endCxn id="10" idx="0"/>
        </xdr:cNvCxnSpPr>
      </xdr:nvCxnSpPr>
      <xdr:spPr>
        <a:xfrm>
          <a:off x="5742398" y="3169505"/>
          <a:ext cx="0" cy="7419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740770</xdr:colOff>
      <xdr:row>20</xdr:row>
      <xdr:rowOff>34799</xdr:rowOff>
    </xdr:from>
    <xdr:to>
      <xdr:col>8</xdr:col>
      <xdr:colOff>628475</xdr:colOff>
      <xdr:row>25</xdr:row>
      <xdr:rowOff>62221</xdr:rowOff>
    </xdr:to>
    <xdr:sp macro="" textlink="">
      <xdr:nvSpPr>
        <xdr:cNvPr id="10" name="Rectángulo: esquinas redondeadas 9">
          <a:extLst>
            <a:ext uri="{FF2B5EF4-FFF2-40B4-BE49-F238E27FC236}">
              <a16:creationId xmlns:a16="http://schemas.microsoft.com/office/drawing/2014/main" id="{768E72A4-687C-9F22-A454-3F0DB38E8851}"/>
            </a:ext>
          </a:extLst>
        </xdr:cNvPr>
        <xdr:cNvSpPr/>
      </xdr:nvSpPr>
      <xdr:spPr>
        <a:xfrm>
          <a:off x="5036545" y="3911474"/>
          <a:ext cx="1411705" cy="979922"/>
        </a:xfrm>
        <a:prstGeom prst="roundRect">
          <a:avLst/>
        </a:prstGeom>
        <a:ln>
          <a:prstDash val="sysDash"/>
        </a:ln>
      </xdr:spPr>
      <xdr:style>
        <a:lnRef idx="2">
          <a:schemeClr val="accent6"/>
        </a:lnRef>
        <a:fillRef idx="1">
          <a:schemeClr val="lt1"/>
        </a:fillRef>
        <a:effectRef idx="0">
          <a:schemeClr val="accent6"/>
        </a:effectRef>
        <a:fontRef idx="minor">
          <a:schemeClr val="dk1"/>
        </a:fontRef>
      </xdr:style>
      <xdr:txBody>
        <a:bodyPr wrap="square" rtlCol="0" anchor="ctr"/>
        <a:lstStyle>
          <a:defPPr rtl="0">
            <a:defRPr lang="es-mx"/>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s-MX" sz="1400"/>
            <a:t>Partes interesadas</a:t>
          </a:r>
        </a:p>
        <a:p>
          <a:pPr algn="ctr"/>
          <a:r>
            <a:rPr lang="es-MX" sz="1400"/>
            <a:t>Normas oficiales</a:t>
          </a:r>
        </a:p>
      </xdr:txBody>
    </xdr:sp>
    <xdr:clientData/>
  </xdr:twoCellAnchor>
  <xdr:twoCellAnchor>
    <xdr:from>
      <xdr:col>7</xdr:col>
      <xdr:colOff>684623</xdr:colOff>
      <xdr:row>25</xdr:row>
      <xdr:rowOff>62221</xdr:rowOff>
    </xdr:from>
    <xdr:to>
      <xdr:col>7</xdr:col>
      <xdr:colOff>684623</xdr:colOff>
      <xdr:row>30</xdr:row>
      <xdr:rowOff>100156</xdr:rowOff>
    </xdr:to>
    <xdr:cxnSp macro="">
      <xdr:nvCxnSpPr>
        <xdr:cNvPr id="11" name="Conector recto de flecha 10">
          <a:extLst>
            <a:ext uri="{FF2B5EF4-FFF2-40B4-BE49-F238E27FC236}">
              <a16:creationId xmlns:a16="http://schemas.microsoft.com/office/drawing/2014/main" id="{C9E4321B-CD65-41CF-61FC-C7F1B4D5597C}"/>
            </a:ext>
          </a:extLst>
        </xdr:cNvPr>
        <xdr:cNvCxnSpPr>
          <a:cxnSpLocks/>
          <a:endCxn id="10" idx="2"/>
        </xdr:cNvCxnSpPr>
      </xdr:nvCxnSpPr>
      <xdr:spPr>
        <a:xfrm flipV="1">
          <a:off x="5742398" y="4891396"/>
          <a:ext cx="0" cy="9904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442156</xdr:colOff>
      <xdr:row>16</xdr:row>
      <xdr:rowOff>101823</xdr:rowOff>
    </xdr:from>
    <xdr:to>
      <xdr:col>6</xdr:col>
      <xdr:colOff>9536</xdr:colOff>
      <xdr:row>18</xdr:row>
      <xdr:rowOff>127167</xdr:rowOff>
    </xdr:to>
    <xdr:sp macro="" textlink="">
      <xdr:nvSpPr>
        <xdr:cNvPr id="12" name="Rectángulo: esquinas redondeadas 11">
          <a:extLst>
            <a:ext uri="{FF2B5EF4-FFF2-40B4-BE49-F238E27FC236}">
              <a16:creationId xmlns:a16="http://schemas.microsoft.com/office/drawing/2014/main" id="{C3BA86A2-CB17-E79A-917F-5B240C1BB9C8}"/>
            </a:ext>
          </a:extLst>
        </xdr:cNvPr>
        <xdr:cNvSpPr/>
      </xdr:nvSpPr>
      <xdr:spPr>
        <a:xfrm>
          <a:off x="3213931" y="3216498"/>
          <a:ext cx="1091380" cy="406344"/>
        </a:xfrm>
        <a:prstGeom prst="roundRect">
          <a:avLst/>
        </a:prstGeom>
        <a:ln>
          <a:prstDash val="sysDash"/>
        </a:ln>
      </xdr:spPr>
      <xdr:style>
        <a:lnRef idx="2">
          <a:schemeClr val="accent6"/>
        </a:lnRef>
        <a:fillRef idx="1">
          <a:schemeClr val="lt1"/>
        </a:fillRef>
        <a:effectRef idx="0">
          <a:schemeClr val="accent6"/>
        </a:effectRef>
        <a:fontRef idx="minor">
          <a:schemeClr val="dk1"/>
        </a:fontRef>
      </xdr:style>
      <xdr:txBody>
        <a:bodyPr wrap="square" rtlCol="0" anchor="ctr"/>
        <a:lstStyle>
          <a:defPPr rtl="0">
            <a:defRPr lang="es-mx"/>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s-MX" sz="1400"/>
            <a:t>Mejora Continua</a:t>
          </a:r>
        </a:p>
      </xdr:txBody>
    </xdr:sp>
    <xdr:clientData/>
  </xdr:twoCellAnchor>
  <xdr:twoCellAnchor>
    <xdr:from>
      <xdr:col>3</xdr:col>
      <xdr:colOff>684376</xdr:colOff>
      <xdr:row>17</xdr:row>
      <xdr:rowOff>161488</xdr:rowOff>
    </xdr:from>
    <xdr:to>
      <xdr:col>4</xdr:col>
      <xdr:colOff>442156</xdr:colOff>
      <xdr:row>19</xdr:row>
      <xdr:rowOff>81582</xdr:rowOff>
    </xdr:to>
    <xdr:cxnSp macro="">
      <xdr:nvCxnSpPr>
        <xdr:cNvPr id="13" name="Conector recto 12">
          <a:extLst>
            <a:ext uri="{FF2B5EF4-FFF2-40B4-BE49-F238E27FC236}">
              <a16:creationId xmlns:a16="http://schemas.microsoft.com/office/drawing/2014/main" id="{46158DC3-9457-7344-285B-009DDF6BAFD9}"/>
            </a:ext>
          </a:extLst>
        </xdr:cNvPr>
        <xdr:cNvCxnSpPr>
          <a:cxnSpLocks/>
          <a:stCxn id="18" idx="1"/>
        </xdr:cNvCxnSpPr>
      </xdr:nvCxnSpPr>
      <xdr:spPr>
        <a:xfrm flipV="1">
          <a:off x="2694151" y="3466663"/>
          <a:ext cx="519780" cy="30109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9536</xdr:colOff>
      <xdr:row>16</xdr:row>
      <xdr:rowOff>54830</xdr:rowOff>
    </xdr:from>
    <xdr:to>
      <xdr:col>6</xdr:col>
      <xdr:colOff>234269</xdr:colOff>
      <xdr:row>17</xdr:row>
      <xdr:rowOff>114495</xdr:rowOff>
    </xdr:to>
    <xdr:cxnSp macro="">
      <xdr:nvCxnSpPr>
        <xdr:cNvPr id="14" name="Conector recto 13">
          <a:extLst>
            <a:ext uri="{FF2B5EF4-FFF2-40B4-BE49-F238E27FC236}">
              <a16:creationId xmlns:a16="http://schemas.microsoft.com/office/drawing/2014/main" id="{938C53B1-BE05-0805-D29C-9EEFE4878A4A}"/>
            </a:ext>
          </a:extLst>
        </xdr:cNvPr>
        <xdr:cNvCxnSpPr>
          <a:stCxn id="12" idx="3"/>
          <a:endCxn id="15" idx="6"/>
        </xdr:cNvCxnSpPr>
      </xdr:nvCxnSpPr>
      <xdr:spPr>
        <a:xfrm flipV="1">
          <a:off x="4305311" y="3169505"/>
          <a:ext cx="224733" cy="2501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0</xdr:colOff>
      <xdr:row>4</xdr:row>
      <xdr:rowOff>152400</xdr:rowOff>
    </xdr:from>
    <xdr:to>
      <xdr:col>16</xdr:col>
      <xdr:colOff>0</xdr:colOff>
      <xdr:row>4</xdr:row>
      <xdr:rowOff>792480</xdr:rowOff>
    </xdr:to>
    <xdr:grpSp>
      <xdr:nvGrpSpPr>
        <xdr:cNvPr id="29" name="Grupo 28">
          <a:hlinkClick xmlns:r="http://schemas.openxmlformats.org/officeDocument/2006/relationships" r:id="rId1"/>
          <a:extLst>
            <a:ext uri="{FF2B5EF4-FFF2-40B4-BE49-F238E27FC236}">
              <a16:creationId xmlns:a16="http://schemas.microsoft.com/office/drawing/2014/main" id="{527109F7-C67A-4315-B5DB-7EFC44AE4D33}"/>
            </a:ext>
          </a:extLst>
        </xdr:cNvPr>
        <xdr:cNvGrpSpPr/>
      </xdr:nvGrpSpPr>
      <xdr:grpSpPr>
        <a:xfrm>
          <a:off x="45205650" y="914400"/>
          <a:ext cx="0" cy="40005"/>
          <a:chOff x="13738860" y="655320"/>
          <a:chExt cx="3436620" cy="601980"/>
        </a:xfrm>
      </xdr:grpSpPr>
      <xdr:sp macro="" textlink="">
        <xdr:nvSpPr>
          <xdr:cNvPr id="30" name="Diagrama de flujo: proceso alternativo 29">
            <a:extLst>
              <a:ext uri="{FF2B5EF4-FFF2-40B4-BE49-F238E27FC236}">
                <a16:creationId xmlns:a16="http://schemas.microsoft.com/office/drawing/2014/main" id="{08D21A73-495F-8651-72A0-199EA81A9D5E}"/>
              </a:ext>
            </a:extLst>
          </xdr:cNvPr>
          <xdr:cNvSpPr/>
        </xdr:nvSpPr>
        <xdr:spPr>
          <a:xfrm>
            <a:off x="13738860" y="746760"/>
            <a:ext cx="1135380" cy="4191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31" name="Diagrama de flujo: tarjeta 30">
            <a:extLst>
              <a:ext uri="{FF2B5EF4-FFF2-40B4-BE49-F238E27FC236}">
                <a16:creationId xmlns:a16="http://schemas.microsoft.com/office/drawing/2014/main" id="{CE0CCF9A-8D16-79E0-5447-266B677F3C88}"/>
              </a:ext>
            </a:extLst>
          </xdr:cNvPr>
          <xdr:cNvSpPr/>
        </xdr:nvSpPr>
        <xdr:spPr>
          <a:xfrm>
            <a:off x="15956280" y="655320"/>
            <a:ext cx="1219200" cy="601980"/>
          </a:xfrm>
          <a:prstGeom prst="flowChartPunchedCard">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s-MX" sz="1100"/>
          </a:p>
        </xdr:txBody>
      </xdr:sp>
      <xdr:cxnSp macro="">
        <xdr:nvCxnSpPr>
          <xdr:cNvPr id="32" name="Conector recto de flecha 31">
            <a:extLst>
              <a:ext uri="{FF2B5EF4-FFF2-40B4-BE49-F238E27FC236}">
                <a16:creationId xmlns:a16="http://schemas.microsoft.com/office/drawing/2014/main" id="{0D57DE5F-B8A9-4264-0BF4-173F7E5CF513}"/>
              </a:ext>
            </a:extLst>
          </xdr:cNvPr>
          <xdr:cNvCxnSpPr>
            <a:stCxn id="30" idx="3"/>
            <a:endCxn id="31" idx="1"/>
          </xdr:cNvCxnSpPr>
        </xdr:nvCxnSpPr>
        <xdr:spPr>
          <a:xfrm>
            <a:off x="14874240" y="956310"/>
            <a:ext cx="10820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DB0675C-2250-4D87-B62A-25B59858E128}" name="ORG" displayName="ORG" ref="A2:B30" totalsRowShown="0">
  <autoFilter ref="A2:B30" xr:uid="{7DB0675C-2250-4D87-B62A-25B59858E128}"/>
  <sortState xmlns:xlrd2="http://schemas.microsoft.com/office/spreadsheetml/2017/richdata2" ref="A3:B30">
    <sortCondition ref="A2:A30"/>
  </sortState>
  <tableColumns count="2">
    <tableColumn id="1" xr3:uid="{3B0249E8-5841-41CA-A9EE-5D1AAEAC2CDD}" name="área" dataDxfId="199"/>
    <tableColumn id="2" xr3:uid="{DF18A004-574D-473B-BE67-FA99860F5971}" name="imagen" dataDxfId="19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C6E1A3A-D006-4B3A-88A3-AA0A091C9FB9}" name="COM" displayName="COM" ref="A1:H200" totalsRowShown="0" headerRowDxfId="197">
  <autoFilter ref="A1:H200" xr:uid="{6C6E1A3A-D006-4B3A-88A3-AA0A091C9FB9}">
    <filterColumn colId="1">
      <filters>
        <filter val="Suburbano Comercial"/>
        <filter val="Suburbano Técnico"/>
      </filters>
    </filterColumn>
  </autoFilter>
  <tableColumns count="8">
    <tableColumn id="1" xr3:uid="{E3174963-C9CF-4246-BD3C-83CD4909B98C}" name="Dirección:"/>
    <tableColumn id="2" xr3:uid="{0823A82D-A59F-4431-8187-38B5ADF9CC6E}" name="área:"/>
    <tableColumn id="3" xr3:uid="{4A05D13D-4F9E-4708-94C1-44B00EA1DB0C}" name="Aspecto a comunicar"/>
    <tableColumn id="4" xr3:uid="{7CF28948-E4A7-4123-B788-23AF569AFB60}" name="Responsable de comunicar"/>
    <tableColumn id="5" xr3:uid="{6B60FDD1-EC68-44FD-B737-A348CAE002D1}" name="¿A quién le comunica?"/>
    <tableColumn id="6" xr3:uid="{A32F7D6E-9DBA-4F62-B3CA-4DF7E5124517}" name="¿Cuándo comunica?"/>
    <tableColumn id="7" xr3:uid="{21972979-C00E-4131-8B5D-E710E4E2E9EB}" name="Documentos "/>
    <tableColumn id="8" xr3:uid="{09736105-A14D-49B3-AC10-90930A7C7B21}" name="Estrategias de comunicació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6B8926D-332C-4047-ABE0-8C445E35B8C8}" name="PI" displayName="PI" ref="A1:G132" totalsRowShown="0" headerRowDxfId="196" dataDxfId="194" headerRowBorderDxfId="195" tableBorderDxfId="193">
  <autoFilter ref="A1:G132" xr:uid="{56B8926D-332C-4047-ABE0-8C445E35B8C8}">
    <filterColumn colId="2">
      <filters>
        <filter val="CONTRATOS Y SERVICIOS"/>
        <filter val="Gerente contratos y servicios"/>
        <filter val="Gerente contratos y servicios/Gerente Comercial"/>
      </filters>
    </filterColumn>
  </autoFilter>
  <tableColumns count="7">
    <tableColumn id="1" xr3:uid="{DF8C9040-ECAF-4565-8E31-D7081196CE13}" name="ID" dataDxfId="192"/>
    <tableColumn id="2" xr3:uid="{109C1537-BBFC-4EF6-AEF8-35C7A1B20B1F}" name="Parte Interesada:" dataDxfId="191"/>
    <tableColumn id="3" xr3:uid="{A3C5E862-27C5-4AA5-A489-5878D6AC6F2F}" name="Área" dataDxfId="190"/>
    <tableColumn id="4" xr3:uid="{4B96E466-C836-4449-B530-BB7472ED903B}" name="Requisito:" dataDxfId="189"/>
    <tableColumn id="6" xr3:uid="{6B9E0D26-E477-460D-AA87-EAB40A94F3AF}" name="Plan de acción" dataDxfId="188"/>
    <tableColumn id="8" xr3:uid="{BB9B9DC0-E01C-492A-9CC2-DE648E044FB4}" name="Periodicidad" dataDxfId="187"/>
    <tableColumn id="7" xr3:uid="{2ADFFE04-B570-494A-BD26-D7307F7748F2}" name="Norma o Ley que aplica:" dataDxfId="18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2F5CEF-A107-420B-9FD8-DB063BE9CC4D}" name="KPI" displayName="KPI" ref="A1:G103" totalsRowShown="0" headerRowDxfId="185" dataDxfId="184">
  <autoFilter ref="A1:G103" xr:uid="{FE2F5CEF-A107-420B-9FD8-DB063BE9CC4D}"/>
  <tableColumns count="7">
    <tableColumn id="1" xr3:uid="{9017799A-8919-405A-938F-FB11A54425A7}" name="Proceso:" dataDxfId="183"/>
    <tableColumn id="2" xr3:uid="{9846A23F-1E15-4498-81E1-4ABE7749916C}" name="Dirección:" dataDxfId="182"/>
    <tableColumn id="3" xr3:uid="{011BE4B3-5B1B-4DEA-9DB6-57E9E687DAB7}" name="Área:" dataDxfId="181"/>
    <tableColumn id="4" xr3:uid="{54D9F6C4-AD3F-4284-BB77-AE3F0220CAE5}" name="#" dataDxfId="180"/>
    <tableColumn id="5" xr3:uid="{BF4A39EF-A937-4BE5-A13C-24BB39693B92}" name="Indicador o Índice:" dataDxfId="179"/>
    <tableColumn id="6" xr3:uid="{81861FB4-2594-4B90-A367-9886A35CA8E8}" name="Periodicidad" dataDxfId="178"/>
    <tableColumn id="7" xr3:uid="{589F2BDD-AA62-4720-8E2C-CCEA1832F830}" name="Unidad de Medida" dataDxfId="17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689FBD-A30B-40CE-9535-7845838EAA06}" name="ENTRADAS" displayName="ENTRADAS" ref="B3:C51" totalsRowShown="0" headerRowDxfId="176" tableBorderDxfId="175">
  <autoFilter ref="B3:C51" xr:uid="{98689FBD-A30B-40CE-9535-7845838EAA06}"/>
  <tableColumns count="2">
    <tableColumn id="1" xr3:uid="{A72D9E00-6D92-49D8-ADC4-06E4A31B3569}" name="PROCESO"/>
    <tableColumn id="2" xr3:uid="{618DA466-7A1B-4CE9-991A-E090EAEE4FC0}" name="ENTRADAS" dataDxfId="17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77599C-CF86-4198-8FE6-DC089ADA4DD7}" name="SALIDAS" displayName="SALIDAS" ref="E3:F51" totalsRowShown="0" headerRowDxfId="173" headerRowBorderDxfId="172" tableBorderDxfId="171" totalsRowBorderDxfId="170">
  <autoFilter ref="E3:F51" xr:uid="{9077599C-CF86-4198-8FE6-DC089ADA4DD7}"/>
  <tableColumns count="2">
    <tableColumn id="1" xr3:uid="{2EED2B15-65FA-41D0-86EB-CD732496E4CE}" name="PROCESO"/>
    <tableColumn id="2" xr3:uid="{DAD67D00-595D-4213-B22B-BD74D2CF1175}" name="SALIDAS" dataDxfId="16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0085C2-8463-4B91-828A-87B09A758355}" name="Gestión_de_recursos" displayName="Gestión_de_recursos" ref="B10:AH18" totalsRowShown="0" headerRowDxfId="168" tableBorderDxfId="167">
  <autoFilter ref="B10:AH18" xr:uid="{070085C2-8463-4B91-828A-87B09A7583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11:AH18">
    <sortCondition ref="B10:B18"/>
  </sortState>
  <tableColumns count="33">
    <tableColumn id="1" xr3:uid="{3603C78B-09B9-44F6-990F-295038DFBCCB}" name="ÁREAS QUE INTEGRAN EL PROCESO:"/>
    <tableColumn id="2" xr3:uid="{57801A44-7F34-4781-8649-C61DCD5D6454}" name="Dirección:"/>
    <tableColumn id="3" xr3:uid="{57E3BA06-EA2C-4AE5-AFDC-15786F9674E1}" name="Procedimientos involucrados:"/>
    <tableColumn id="32" xr3:uid="{A9DE8CCC-45A2-4DFC-A3AB-02A27A6687F5}" name="participación DIRECTA (D) INDIRECTA (I)" dataDxfId="166"/>
    <tableColumn id="4" xr3:uid="{D712BEBF-CC74-4CD2-AA77-8023EBBF2E70}" name="4.1" dataDxfId="165">
      <calculatedColumnFormula>IF($B11="","",_xlfn.XLOOKUP($B$9,PROCESOS,'MATRIZ REQUISITOS ISO'!D$7:D$14,""))</calculatedColumnFormula>
    </tableColumn>
    <tableColumn id="5" xr3:uid="{83EC76E9-47A3-4F72-B8BF-85B1D77AE091}" name="4.2" dataDxfId="164">
      <calculatedColumnFormula>IF($B11="","",_xlfn.XLOOKUP($B$9,PROCESOS,'MATRIZ REQUISITOS ISO'!E$7:E$14,""))</calculatedColumnFormula>
    </tableColumn>
    <tableColumn id="6" xr3:uid="{4FE7DCCC-EFB0-4DDF-8464-12F5249756FC}" name="4.3" dataDxfId="163">
      <calculatedColumnFormula>IF($B11="","",_xlfn.XLOOKUP($B$9,PROCESOS,'MATRIZ REQUISITOS ISO'!F$7:F$14,""))</calculatedColumnFormula>
    </tableColumn>
    <tableColumn id="7" xr3:uid="{E8B2C34A-3E41-4EEA-8603-9CA285379C1F}" name="4.4">
      <calculatedColumnFormula>IF($B11="","",_xlfn.XLOOKUP($B$9,PROCESOS,'MATRIZ REQUISITOS ISO'!G$7:G$14,""))</calculatedColumnFormula>
    </tableColumn>
    <tableColumn id="8" xr3:uid="{D136E1D5-1887-435A-BFD9-CC3658293505}" name="5.1">
      <calculatedColumnFormula>IF($B11="","",_xlfn.XLOOKUP($B$9,PROCESOS,'MATRIZ REQUISITOS ISO'!H$7:H$14,""))</calculatedColumnFormula>
    </tableColumn>
    <tableColumn id="9" xr3:uid="{83998804-37FB-4582-9E41-32FB3E7F8323}" name="5.2">
      <calculatedColumnFormula>IF($B11="","",_xlfn.XLOOKUP($B$9,PROCESOS,'MATRIZ REQUISITOS ISO'!I$7:I$14,""))</calculatedColumnFormula>
    </tableColumn>
    <tableColumn id="10" xr3:uid="{9192D874-F0A3-4137-9078-6B70F15C160E}" name="5.3">
      <calculatedColumnFormula>IF($B11="","",_xlfn.XLOOKUP($B$9,PROCESOS,'MATRIZ REQUISITOS ISO'!J$7:J$14,""))</calculatedColumnFormula>
    </tableColumn>
    <tableColumn id="11" xr3:uid="{1CB6E765-5DD1-4D00-9889-053EFDD99346}" name="6.1">
      <calculatedColumnFormula>IF($B11="","",_xlfn.XLOOKUP($B$9,PROCESOS,'MATRIZ REQUISITOS ISO'!K$7:K$14,""))</calculatedColumnFormula>
    </tableColumn>
    <tableColumn id="12" xr3:uid="{125995D4-13C6-4C11-BF41-DBC7FEF7BD66}" name="6.2">
      <calculatedColumnFormula>IF($B11="","",_xlfn.XLOOKUP($B$9,PROCESOS,'MATRIZ REQUISITOS ISO'!L$7:L$14,""))</calculatedColumnFormula>
    </tableColumn>
    <tableColumn id="13" xr3:uid="{BABB1DF7-BF39-4368-AF89-1464C0606804}" name="6.3">
      <calculatedColumnFormula>IF($B11="","",_xlfn.XLOOKUP($B$9,PROCESOS,'MATRIZ REQUISITOS ISO'!M$7:M$14,""))</calculatedColumnFormula>
    </tableColumn>
    <tableColumn id="14" xr3:uid="{AEAFC354-E814-450E-A559-3A6C64DAC98B}" name="7.1">
      <calculatedColumnFormula>IF($B11="","",_xlfn.XLOOKUP($B$9,PROCESOS,'MATRIZ REQUISITOS ISO'!N$7:N$14,""))</calculatedColumnFormula>
    </tableColumn>
    <tableColumn id="15" xr3:uid="{A56B7BA7-0820-4EC3-97E7-48DD104D5764}" name="7.2">
      <calculatedColumnFormula>IF($B11="","",_xlfn.XLOOKUP($B$9,PROCESOS,'MATRIZ REQUISITOS ISO'!O$7:O$14,""))</calculatedColumnFormula>
    </tableColumn>
    <tableColumn id="16" xr3:uid="{3D4A18C1-6019-4415-9BAD-C49E6A66E98C}" name="7.3">
      <calculatedColumnFormula>IF($B11="","",_xlfn.XLOOKUP($B$9,PROCESOS,'MATRIZ REQUISITOS ISO'!P$7:P$14,""))</calculatedColumnFormula>
    </tableColumn>
    <tableColumn id="17" xr3:uid="{805C0C03-60DD-48FA-A250-3890A3AF4B7F}" name="7.4">
      <calculatedColumnFormula>IF($B11="","",_xlfn.XLOOKUP($B$9,PROCESOS,'MATRIZ REQUISITOS ISO'!Q$7:Q$14,""))</calculatedColumnFormula>
    </tableColumn>
    <tableColumn id="18" xr3:uid="{4C4CA919-8116-431F-811C-68258D304CD1}" name="7.5">
      <calculatedColumnFormula>IF($B11="","",_xlfn.XLOOKUP($B$9,PROCESOS,'MATRIZ REQUISITOS ISO'!R$7:R$14,""))</calculatedColumnFormula>
    </tableColumn>
    <tableColumn id="19" xr3:uid="{F8AACBFB-83F7-492F-977A-2D74BBD9FE46}" name="8.1">
      <calculatedColumnFormula>IF($B11="","",_xlfn.XLOOKUP($B$9,PROCESOS,'MATRIZ REQUISITOS ISO'!S$7:S$14,""))</calculatedColumnFormula>
    </tableColumn>
    <tableColumn id="20" xr3:uid="{38AFEF42-65CE-4CA6-A8C6-E6E8257456D7}" name="8.2">
      <calculatedColumnFormula>IF($B11="","",_xlfn.XLOOKUP($B$9,PROCESOS,'MATRIZ REQUISITOS ISO'!T$7:T$14,""))</calculatedColumnFormula>
    </tableColumn>
    <tableColumn id="21" xr3:uid="{627DABD0-B146-4776-AA2F-A0D053DE01C6}" name="8.3">
      <calculatedColumnFormula>IF($B11="","",_xlfn.XLOOKUP($B$9,PROCESOS,'MATRIZ REQUISITOS ISO'!U$7:U$14,""))</calculatedColumnFormula>
    </tableColumn>
    <tableColumn id="22" xr3:uid="{F5175BEC-B334-4799-AF36-224B84C9FBC9}" name="8.4">
      <calculatedColumnFormula>IF($B11="","",_xlfn.XLOOKUP($B$9,PROCESOS,'MATRIZ REQUISITOS ISO'!V$7:V$14,""))</calculatedColumnFormula>
    </tableColumn>
    <tableColumn id="23" xr3:uid="{05B5C043-0F45-433C-8419-BAC7353D0252}" name="8.5">
      <calculatedColumnFormula>IF($B11="","",_xlfn.XLOOKUP($B$9,PROCESOS,'MATRIZ REQUISITOS ISO'!W$7:W$14,""))</calculatedColumnFormula>
    </tableColumn>
    <tableColumn id="24" xr3:uid="{E2F3FF3F-F2C9-47DA-99A4-26BB880B160D}" name="8.6">
      <calculatedColumnFormula>IF($B11="","",_xlfn.XLOOKUP($B$9,PROCESOS,'MATRIZ REQUISITOS ISO'!X$7:X$14,""))</calculatedColumnFormula>
    </tableColumn>
    <tableColumn id="25" xr3:uid="{E0474C78-9E0D-4906-902E-E648C8667BE4}" name="8.7">
      <calculatedColumnFormula>IF($B11="","",_xlfn.XLOOKUP($B$9,PROCESOS,'MATRIZ REQUISITOS ISO'!Y$7:Y$14,""))</calculatedColumnFormula>
    </tableColumn>
    <tableColumn id="26" xr3:uid="{BFF26C87-048F-43F0-91D9-59DB72C0F49C}" name="9.1">
      <calculatedColumnFormula>IF($B11="","",_xlfn.XLOOKUP($B$9,PROCESOS,'MATRIZ REQUISITOS ISO'!Z$7:Z$14,""))</calculatedColumnFormula>
    </tableColumn>
    <tableColumn id="27" xr3:uid="{FF2CD3DA-EEBC-423C-8E32-6C3DD5800B1B}" name="9.2">
      <calculatedColumnFormula>IF($B11="","",_xlfn.XLOOKUP($B$9,PROCESOS,'MATRIZ REQUISITOS ISO'!AA$7:AA$14,""))</calculatedColumnFormula>
    </tableColumn>
    <tableColumn id="28" xr3:uid="{DE3AFADD-A0CC-4C2F-85B4-48C4BDE5B4A6}" name="9.3">
      <calculatedColumnFormula>IF($B11="","",_xlfn.XLOOKUP($B$9,PROCESOS,'MATRIZ REQUISITOS ISO'!AB$7:AB$14,""))</calculatedColumnFormula>
    </tableColumn>
    <tableColumn id="29" xr3:uid="{7D81EEEA-3E50-45B3-95DE-E0B2FA8A65B7}" name="10.1">
      <calculatedColumnFormula>IF($B11="","",_xlfn.XLOOKUP($B$9,PROCESOS,'MATRIZ REQUISITOS ISO'!AC$7:AC$14,""))</calculatedColumnFormula>
    </tableColumn>
    <tableColumn id="30" xr3:uid="{980DB63A-E92E-4853-81C3-CF96B39633D9}" name="10.2">
      <calculatedColumnFormula>IF($B11="","",_xlfn.XLOOKUP($B$9,PROCESOS,'MATRIZ REQUISITOS ISO'!AD$7:AD$14,""))</calculatedColumnFormula>
    </tableColumn>
    <tableColumn id="31" xr3:uid="{8CE69F8B-ED89-41EC-B003-F32B7E2A40F2}" name="10.3">
      <calculatedColumnFormula>IF($B11="","",_xlfn.XLOOKUP($B$9,PROCESOS,'MATRIZ REQUISITOS ISO'!AE$7:AE$14,""))</calculatedColumnFormula>
    </tableColumn>
    <tableColumn id="33" xr3:uid="{05929926-63AB-49C9-A0C1-8C228583F6A2}" name="CÓDIGO 1" dataDxfId="162">
      <calculatedColumnFormula>$B$9</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F10118-E21D-469C-9471-E5E75AD878B1}" name="Mantenimiento_y_calibración" displayName="Mantenimiento_y_calibración" ref="B20:AH31" totalsRowShown="0" headerRowDxfId="161" tableBorderDxfId="160">
  <autoFilter ref="B20:AH31" xr:uid="{E0F10118-E21D-469C-9471-E5E75AD878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21:AH31">
    <sortCondition ref="B20:B31"/>
  </sortState>
  <tableColumns count="33">
    <tableColumn id="1" xr3:uid="{00C75F26-4AAA-4327-AF66-82EF887A5FA6}" name="ÁREAS QUE INTEGRAN EL PROCESO:"/>
    <tableColumn id="2" xr3:uid="{F3116910-3862-48B6-A0F0-B80A63FC4000}" name="Dirección:"/>
    <tableColumn id="3" xr3:uid="{95604D23-EAEA-46A0-B09A-4C63E6BB6CCA}" name="Procedimientos involucrados:"/>
    <tableColumn id="32" xr3:uid="{1A9FC7B5-0BDA-43DB-85FF-B6CA93E6BFD5}" name="participación DIRECTA (D) INDIRECTA (I)"/>
    <tableColumn id="4" xr3:uid="{4A65DB76-DCE0-48E0-B488-B4AA5EF3CB70}" name="4.1" dataDxfId="159">
      <calculatedColumnFormula>IF($B21="","",_xlfn.XLOOKUP($B$19,PROCESOS,'MATRIZ REQUISITOS ISO'!D$7:D$14,""))</calculatedColumnFormula>
    </tableColumn>
    <tableColumn id="5" xr3:uid="{B9BB9A46-B812-4CEA-90D8-57F004B7F328}" name="4.2">
      <calculatedColumnFormula>IF($B21="","",_xlfn.XLOOKUP($B$19,PROCESOS,'MATRIZ REQUISITOS ISO'!E$7:E$14,""))</calculatedColumnFormula>
    </tableColumn>
    <tableColumn id="6" xr3:uid="{CC4C28D4-4C70-4C07-BBCB-91D756EF9EAE}" name="4.3">
      <calculatedColumnFormula>IF($B21="","",_xlfn.XLOOKUP($B$19,PROCESOS,'MATRIZ REQUISITOS ISO'!F$7:F$14,""))</calculatedColumnFormula>
    </tableColumn>
    <tableColumn id="7" xr3:uid="{7D2CDFA9-08D5-462B-8405-F9F59B53B29A}" name="4.4">
      <calculatedColumnFormula>IF($B21="","",_xlfn.XLOOKUP($B$19,PROCESOS,'MATRIZ REQUISITOS ISO'!G$7:G$14,""))</calculatedColumnFormula>
    </tableColumn>
    <tableColumn id="8" xr3:uid="{1A5394A3-B389-49F7-9E46-376A2FB9EF81}" name="5.1">
      <calculatedColumnFormula>IF($B21="","",_xlfn.XLOOKUP($B$19,PROCESOS,'MATRIZ REQUISITOS ISO'!H$7:H$14,""))</calculatedColumnFormula>
    </tableColumn>
    <tableColumn id="9" xr3:uid="{FE850FE1-628C-4C61-A46C-8967DE936AA6}" name="5.2">
      <calculatedColumnFormula>IF($B21="","",_xlfn.XLOOKUP($B$19,PROCESOS,'MATRIZ REQUISITOS ISO'!I$7:I$14,""))</calculatedColumnFormula>
    </tableColumn>
    <tableColumn id="10" xr3:uid="{9BED82F1-F740-4FF4-8532-35255342C0F4}" name="5.3">
      <calculatedColumnFormula>IF($B21="","",_xlfn.XLOOKUP($B$19,PROCESOS,'MATRIZ REQUISITOS ISO'!J$7:J$14,""))</calculatedColumnFormula>
    </tableColumn>
    <tableColumn id="11" xr3:uid="{B6C4FF90-7911-4A57-BFE2-A650F2652FB5}" name="6.1">
      <calculatedColumnFormula>IF($B21="","",_xlfn.XLOOKUP($B$19,PROCESOS,'MATRIZ REQUISITOS ISO'!K$7:K$14,""))</calculatedColumnFormula>
    </tableColumn>
    <tableColumn id="12" xr3:uid="{E8FFD441-38B5-4B73-932E-79B84E4E47B2}" name="6.2">
      <calculatedColumnFormula>IF($B21="","",_xlfn.XLOOKUP($B$19,PROCESOS,'MATRIZ REQUISITOS ISO'!L$7:L$14,""))</calculatedColumnFormula>
    </tableColumn>
    <tableColumn id="13" xr3:uid="{D6226A4D-E1CF-4654-891C-E0125F047EF8}" name="6.3">
      <calculatedColumnFormula>IF($B21="","",_xlfn.XLOOKUP($B$19,PROCESOS,'MATRIZ REQUISITOS ISO'!M$7:M$14,""))</calculatedColumnFormula>
    </tableColumn>
    <tableColumn id="14" xr3:uid="{D6E0C0B9-0785-4022-AD01-33B13ACBCEE5}" name="7.1">
      <calculatedColumnFormula>IF($B21="","",_xlfn.XLOOKUP($B$19,PROCESOS,'MATRIZ REQUISITOS ISO'!N$7:N$14,""))</calculatedColumnFormula>
    </tableColumn>
    <tableColumn id="15" xr3:uid="{15CDC72A-5BC7-465E-A026-93D42402C574}" name="7.2">
      <calculatedColumnFormula>IF($B21="","",_xlfn.XLOOKUP($B$19,PROCESOS,'MATRIZ REQUISITOS ISO'!O$7:O$14,""))</calculatedColumnFormula>
    </tableColumn>
    <tableColumn id="16" xr3:uid="{7405FA5D-E6E0-4885-8925-0860B201AB4A}" name="7.3">
      <calculatedColumnFormula>IF($B21="","",_xlfn.XLOOKUP($B$19,PROCESOS,'MATRIZ REQUISITOS ISO'!P$7:P$14,""))</calculatedColumnFormula>
    </tableColumn>
    <tableColumn id="17" xr3:uid="{176AE7FE-44AB-4D0F-B1F2-0BE12FE33B1F}" name="7.4">
      <calculatedColumnFormula>IF($B21="","",_xlfn.XLOOKUP($B$19,PROCESOS,'MATRIZ REQUISITOS ISO'!Q$7:Q$14,""))</calculatedColumnFormula>
    </tableColumn>
    <tableColumn id="18" xr3:uid="{4A6B42CC-CABD-43DF-8818-24EEB8B591A4}" name="7.5">
      <calculatedColumnFormula>IF($B21="","",_xlfn.XLOOKUP($B$19,PROCESOS,'MATRIZ REQUISITOS ISO'!R$7:R$14,""))</calculatedColumnFormula>
    </tableColumn>
    <tableColumn id="19" xr3:uid="{1491EA9D-D2FD-4BC8-AA6A-5E75558A7453}" name="8.1">
      <calculatedColumnFormula>IF($B21="","",_xlfn.XLOOKUP($B$19,PROCESOS,'MATRIZ REQUISITOS ISO'!S$7:S$14,""))</calculatedColumnFormula>
    </tableColumn>
    <tableColumn id="20" xr3:uid="{5516EBB4-9A49-45FD-AF48-DA7EED598A70}" name="8.2">
      <calculatedColumnFormula>IF($B21="","",_xlfn.XLOOKUP($B$19,PROCESOS,'MATRIZ REQUISITOS ISO'!T$7:T$14,""))</calculatedColumnFormula>
    </tableColumn>
    <tableColumn id="21" xr3:uid="{AED5D20A-DC39-4799-AAA6-93E31BF979C8}" name="8.3">
      <calculatedColumnFormula>IF($B21="","",_xlfn.XLOOKUP($B$19,PROCESOS,'MATRIZ REQUISITOS ISO'!U$7:U$14,""))</calculatedColumnFormula>
    </tableColumn>
    <tableColumn id="22" xr3:uid="{9ED3BB4A-D847-4551-AE6B-9A6806269A54}" name="8.4">
      <calculatedColumnFormula>IF($B21="","",_xlfn.XLOOKUP($B$19,PROCESOS,'MATRIZ REQUISITOS ISO'!V$7:V$14,""))</calculatedColumnFormula>
    </tableColumn>
    <tableColumn id="23" xr3:uid="{D5679489-B970-44CA-B7D0-487EF6EBF52E}" name="8.5">
      <calculatedColumnFormula>IF($B21="","",_xlfn.XLOOKUP($B$19,PROCESOS,'MATRIZ REQUISITOS ISO'!W$7:W$14,""))</calculatedColumnFormula>
    </tableColumn>
    <tableColumn id="24" xr3:uid="{5943A24D-A30B-4E4C-8046-A2274952FA5D}" name="8.6">
      <calculatedColumnFormula>IF($B21="","",_xlfn.XLOOKUP($B$19,PROCESOS,'MATRIZ REQUISITOS ISO'!X$7:X$14,""))</calculatedColumnFormula>
    </tableColumn>
    <tableColumn id="25" xr3:uid="{A0FE1AEB-CEB7-4F4A-81AF-6DC27E18FE58}" name="8.7">
      <calculatedColumnFormula>IF($B21="","",_xlfn.XLOOKUP($B$19,PROCESOS,'MATRIZ REQUISITOS ISO'!Y$7:Y$14,""))</calculatedColumnFormula>
    </tableColumn>
    <tableColumn id="26" xr3:uid="{F1FBCE35-5A56-49D7-9023-D282172A77B8}" name="9.1">
      <calculatedColumnFormula>IF($B21="","",_xlfn.XLOOKUP($B$19,PROCESOS,'MATRIZ REQUISITOS ISO'!Z$7:Z$14,""))</calculatedColumnFormula>
    </tableColumn>
    <tableColumn id="27" xr3:uid="{9F5DF566-FA73-4A18-8D7D-FEA49AB2F7E1}" name="9.2">
      <calculatedColumnFormula>IF($B21="","",_xlfn.XLOOKUP($B$19,PROCESOS,'MATRIZ REQUISITOS ISO'!AA$7:AA$14,""))</calculatedColumnFormula>
    </tableColumn>
    <tableColumn id="28" xr3:uid="{A361A227-E3E2-4D93-9EFC-ED4D8870EB4C}" name="9.3">
      <calculatedColumnFormula>IF($B21="","",_xlfn.XLOOKUP($B$19,PROCESOS,'MATRIZ REQUISITOS ISO'!AB$7:AB$14,""))</calculatedColumnFormula>
    </tableColumn>
    <tableColumn id="29" xr3:uid="{6B97DEAD-4A47-46CF-BFC4-EF3894D75FCB}" name="10.1">
      <calculatedColumnFormula>IF($B21="","",_xlfn.XLOOKUP($B$19,PROCESOS,'MATRIZ REQUISITOS ISO'!AC$7:AC$14,""))</calculatedColumnFormula>
    </tableColumn>
    <tableColumn id="30" xr3:uid="{F5D22F5A-0687-4219-9418-DE3F9BDBB5A1}" name="10.2">
      <calculatedColumnFormula>IF($B21="","",_xlfn.XLOOKUP($B$19,PROCESOS,'MATRIZ REQUISITOS ISO'!AD$7:AD$14,""))</calculatedColumnFormula>
    </tableColumn>
    <tableColumn id="31" xr3:uid="{1BF2AC96-DEC0-4E14-BE06-BE048CC385E1}" name="10.3">
      <calculatedColumnFormula>IF($B21="","",_xlfn.XLOOKUP($B$19,PROCESOS,'MATRIZ REQUISITOS ISO'!AE$7:AE$14,""))</calculatedColumnFormula>
    </tableColumn>
    <tableColumn id="33" xr3:uid="{71E24EE0-AFEE-4354-A363-8C005AA21820}" name="CÓDIGO 1" dataDxfId="158">
      <calculatedColumnFormula>$B$19</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25C1CB-CCFF-4BAD-8B9E-153D54A87B86}" name="Comercialización" displayName="Comercialización" ref="B33:AH44" totalsRowShown="0" headerRowDxfId="157" tableBorderDxfId="156">
  <autoFilter ref="B33:AH44" xr:uid="{E225C1CB-CCFF-4BAD-8B9E-153D54A87B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34:AH44">
    <sortCondition ref="B33:B44"/>
  </sortState>
  <tableColumns count="33">
    <tableColumn id="1" xr3:uid="{7F5A0230-BC61-4B73-8214-660308331D8F}" name="ÁREAS QUE INTEGRAN EL PROCESO:"/>
    <tableColumn id="2" xr3:uid="{A7C09988-65E9-4AEA-9CD0-B34F9E4E6F98}" name="Dirección:"/>
    <tableColumn id="3" xr3:uid="{67C0CFAC-6573-4539-9620-2E3F9AC44277}" name="Procedimientos involucrados:"/>
    <tableColumn id="32" xr3:uid="{7A787111-B71F-4460-BA23-143281DBAB5A}" name="participación DIRECTA (D) INDIRECTA (I)"/>
    <tableColumn id="4" xr3:uid="{F2E92698-7FCE-46DA-8356-CFCAF5E2968A}" name="4.1" dataDxfId="155">
      <calculatedColumnFormula>IF($B34="","",_xlfn.XLOOKUP($B$32,PROCESOS,'MATRIZ REQUISITOS ISO'!D$7:D$14,""))</calculatedColumnFormula>
    </tableColumn>
    <tableColumn id="5" xr3:uid="{FFD8226E-D2EA-4B87-A917-96284F1128C7}" name="4.2">
      <calculatedColumnFormula>IF($B34="","",_xlfn.XLOOKUP($B$32,PROCESOS,'MATRIZ REQUISITOS ISO'!E$7:E$14,""))</calculatedColumnFormula>
    </tableColumn>
    <tableColumn id="6" xr3:uid="{D210D025-17C4-4993-BE27-6657D12CAF65}" name="4.3">
      <calculatedColumnFormula>IF($B34="","",_xlfn.XLOOKUP($B$32,PROCESOS,'MATRIZ REQUISITOS ISO'!F$7:F$14,""))</calculatedColumnFormula>
    </tableColumn>
    <tableColumn id="7" xr3:uid="{8071BC6B-AE84-4169-84AD-23F5DE67050F}" name="4.4">
      <calculatedColumnFormula>IF($B34="","",_xlfn.XLOOKUP($B$32,PROCESOS,'MATRIZ REQUISITOS ISO'!G$7:G$14,""))</calculatedColumnFormula>
    </tableColumn>
    <tableColumn id="8" xr3:uid="{C60157F1-2814-42AC-B051-23DAA02584FA}" name="5.1">
      <calculatedColumnFormula>IF($B34="","",_xlfn.XLOOKUP($B$32,PROCESOS,'MATRIZ REQUISITOS ISO'!H$7:H$14,""))</calculatedColumnFormula>
    </tableColumn>
    <tableColumn id="9" xr3:uid="{56CEAD64-5FF5-45B3-8D69-019B4ACB5557}" name="5.2">
      <calculatedColumnFormula>IF($B34="","",_xlfn.XLOOKUP($B$32,PROCESOS,'MATRIZ REQUISITOS ISO'!I$7:I$14,""))</calculatedColumnFormula>
    </tableColumn>
    <tableColumn id="10" xr3:uid="{A4AFC5E3-6F16-41B7-B4FF-4D93FB11742D}" name="5.3">
      <calculatedColumnFormula>IF($B34="","",_xlfn.XLOOKUP($B$32,PROCESOS,'MATRIZ REQUISITOS ISO'!J$7:J$14,""))</calculatedColumnFormula>
    </tableColumn>
    <tableColumn id="11" xr3:uid="{C478E0A9-E248-4351-95B1-595401232ACF}" name="6.1">
      <calculatedColumnFormula>IF($B34="","",_xlfn.XLOOKUP($B$32,PROCESOS,'MATRIZ REQUISITOS ISO'!K$7:K$14,""))</calculatedColumnFormula>
    </tableColumn>
    <tableColumn id="12" xr3:uid="{EC68FC37-BAB4-4AD5-B295-0966FE222FB0}" name="6.2">
      <calculatedColumnFormula>IF($B34="","",_xlfn.XLOOKUP($B$32,PROCESOS,'MATRIZ REQUISITOS ISO'!L$7:L$14,""))</calculatedColumnFormula>
    </tableColumn>
    <tableColumn id="13" xr3:uid="{AA1BE0DD-C959-4A06-B46C-DCEA922F42BB}" name="6.3">
      <calculatedColumnFormula>IF($B34="","",_xlfn.XLOOKUP($B$32,PROCESOS,'MATRIZ REQUISITOS ISO'!M$7:M$14,""))</calculatedColumnFormula>
    </tableColumn>
    <tableColumn id="14" xr3:uid="{29E43BC5-CDF9-4AB5-A9EC-A7C66DD53128}" name="7.1">
      <calculatedColumnFormula>IF($B34="","",_xlfn.XLOOKUP($B$32,PROCESOS,'MATRIZ REQUISITOS ISO'!N$7:N$14,""))</calculatedColumnFormula>
    </tableColumn>
    <tableColumn id="15" xr3:uid="{66CCC288-40DD-4058-A2CC-A70555E6601D}" name="7.2">
      <calculatedColumnFormula>IF($B34="","",_xlfn.XLOOKUP($B$32,PROCESOS,'MATRIZ REQUISITOS ISO'!O$7:O$14,""))</calculatedColumnFormula>
    </tableColumn>
    <tableColumn id="16" xr3:uid="{1089F093-84CF-43F2-9828-F1F94C0144F6}" name="7.3">
      <calculatedColumnFormula>IF($B34="","",_xlfn.XLOOKUP($B$32,PROCESOS,'MATRIZ REQUISITOS ISO'!P$7:P$14,""))</calculatedColumnFormula>
    </tableColumn>
    <tableColumn id="17" xr3:uid="{8DB7C9A4-9EBF-41F6-A287-68333084438B}" name="7.4">
      <calculatedColumnFormula>IF($B34="","",_xlfn.XLOOKUP($B$32,PROCESOS,'MATRIZ REQUISITOS ISO'!Q$7:Q$14,""))</calculatedColumnFormula>
    </tableColumn>
    <tableColumn id="18" xr3:uid="{B38A6D48-16D3-41A9-A5D5-E34BD7CFDA26}" name="7.5">
      <calculatedColumnFormula>IF($B34="","",_xlfn.XLOOKUP($B$32,PROCESOS,'MATRIZ REQUISITOS ISO'!R$7:R$14,""))</calculatedColumnFormula>
    </tableColumn>
    <tableColumn id="19" xr3:uid="{FA7E703C-311C-4B6D-9665-5EC48F8B6CCC}" name="8.1">
      <calculatedColumnFormula>IF($B34="","",_xlfn.XLOOKUP($B$32,PROCESOS,'MATRIZ REQUISITOS ISO'!S$7:S$14,""))</calculatedColumnFormula>
    </tableColumn>
    <tableColumn id="20" xr3:uid="{A90F1E80-2676-480D-BD04-BF3A605316C8}" name="8.2">
      <calculatedColumnFormula>IF($B34="","",_xlfn.XLOOKUP($B$32,PROCESOS,'MATRIZ REQUISITOS ISO'!T$7:T$14,""))</calculatedColumnFormula>
    </tableColumn>
    <tableColumn id="21" xr3:uid="{E48C89AA-A78C-4C60-8BB9-12F462298642}" name="8.3">
      <calculatedColumnFormula>IF($B34="","",_xlfn.XLOOKUP($B$32,PROCESOS,'MATRIZ REQUISITOS ISO'!U$7:U$14,""))</calculatedColumnFormula>
    </tableColumn>
    <tableColumn id="22" xr3:uid="{212B50AC-8D2E-4594-AE12-F372573123B8}" name="8.4">
      <calculatedColumnFormula>IF($B34="","",_xlfn.XLOOKUP($B$32,PROCESOS,'MATRIZ REQUISITOS ISO'!V$7:V$14,""))</calculatedColumnFormula>
    </tableColumn>
    <tableColumn id="23" xr3:uid="{D5BDFEDE-F7B8-4A7D-8557-AB1EC5CD2F78}" name="8.5">
      <calculatedColumnFormula>IF($B34="","",_xlfn.XLOOKUP($B$32,PROCESOS,'MATRIZ REQUISITOS ISO'!W$7:W$14,""))</calculatedColumnFormula>
    </tableColumn>
    <tableColumn id="24" xr3:uid="{BAA22A4A-07CF-437F-849C-796689EC0E29}" name="8.6">
      <calculatedColumnFormula>IF($B34="","",_xlfn.XLOOKUP($B$32,PROCESOS,'MATRIZ REQUISITOS ISO'!X$7:X$14,""))</calculatedColumnFormula>
    </tableColumn>
    <tableColumn id="25" xr3:uid="{1895F099-0C46-4183-A0E2-E5C94A1FBED4}" name="8.7">
      <calculatedColumnFormula>IF($B34="","",_xlfn.XLOOKUP($B$32,PROCESOS,'MATRIZ REQUISITOS ISO'!Y$7:Y$14,""))</calculatedColumnFormula>
    </tableColumn>
    <tableColumn id="26" xr3:uid="{CA05AF67-C5EC-4817-97F3-67AD8323A904}" name="9.1">
      <calculatedColumnFormula>IF($B34="","",_xlfn.XLOOKUP($B$32,PROCESOS,'MATRIZ REQUISITOS ISO'!Z$7:Z$14,""))</calculatedColumnFormula>
    </tableColumn>
    <tableColumn id="27" xr3:uid="{9B3FD75E-2B52-4593-927B-16BC5CC4CFD7}" name="9.2">
      <calculatedColumnFormula>IF($B34="","",_xlfn.XLOOKUP($B$32,PROCESOS,'MATRIZ REQUISITOS ISO'!AA$7:AA$14,""))</calculatedColumnFormula>
    </tableColumn>
    <tableColumn id="28" xr3:uid="{6D1FF8DF-135B-4C9A-970C-DFAE5F607351}" name="9.3">
      <calculatedColumnFormula>IF($B34="","",_xlfn.XLOOKUP($B$32,PROCESOS,'MATRIZ REQUISITOS ISO'!AB$7:AB$14,""))</calculatedColumnFormula>
    </tableColumn>
    <tableColumn id="29" xr3:uid="{B73098D6-9C9B-4364-958A-5D34A7A4CA93}" name="10.1">
      <calculatedColumnFormula>IF($B34="","",_xlfn.XLOOKUP($B$32,PROCESOS,'MATRIZ REQUISITOS ISO'!AC$7:AC$14,""))</calculatedColumnFormula>
    </tableColumn>
    <tableColumn id="30" xr3:uid="{66441D7A-AADF-442D-A339-404CE519B298}" name="10.2">
      <calculatedColumnFormula>IF($B34="","",_xlfn.XLOOKUP($B$32,PROCESOS,'MATRIZ REQUISITOS ISO'!AD$7:AD$14,""))</calculatedColumnFormula>
    </tableColumn>
    <tableColumn id="31" xr3:uid="{00AD15FC-9BE8-40D7-A206-E9D2B2575925}" name="10.3">
      <calculatedColumnFormula>IF($B34="","",_xlfn.XLOOKUP($B$32,PROCESOS,'MATRIZ REQUISITOS ISO'!AE$7:AE$14,""))</calculatedColumnFormula>
    </tableColumn>
    <tableColumn id="33" xr3:uid="{0123EA6E-2D3D-4715-83F3-6FD60FEB3A17}" name="CÓDIGO 1" dataDxfId="154">
      <calculatedColumnFormula>$B$32</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845E9B-DCC2-456C-A8AF-D9485C715547}" name="Producción" displayName="Producción" ref="B46:AH53" totalsRowShown="0" headerRowDxfId="153" dataDxfId="152" tableBorderDxfId="151">
  <autoFilter ref="B46:AH53" xr:uid="{EF845E9B-DCC2-456C-A8AF-D9485C7155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47:AH53">
    <sortCondition ref="B46:B53"/>
  </sortState>
  <tableColumns count="33">
    <tableColumn id="1" xr3:uid="{F9799C5D-7A61-42AE-AA19-E41E16E31ECE}" name="ÁREAS QUE INTEGRAN EL PROCESO:" dataDxfId="150"/>
    <tableColumn id="2" xr3:uid="{944E588F-8887-4B9C-B086-BB9DBFEBFD76}" name="Dirección:" dataDxfId="149"/>
    <tableColumn id="3" xr3:uid="{47D4C25C-3284-446E-98C3-3F850FC9D454}" name="Procedimientos involucrados:" dataDxfId="148"/>
    <tableColumn id="32" xr3:uid="{57F820F0-6290-4191-875D-D0E96935817F}" name="participación DIRECTA (D) INDIRECTA (I)" dataDxfId="147"/>
    <tableColumn id="4" xr3:uid="{67B1CE4E-6187-4D76-BE8B-5ED8CBE86341}" name="4.1" dataDxfId="146">
      <calculatedColumnFormula>IF($B47="","",_xlfn.XLOOKUP($B$45,PROCESOS,'MATRIZ REQUISITOS ISO'!D$7:D$14,""))</calculatedColumnFormula>
    </tableColumn>
    <tableColumn id="5" xr3:uid="{6E972E18-14E2-4790-8B6C-89150FA65DC7}" name="4.2" dataDxfId="145">
      <calculatedColumnFormula>IF($B47="","",_xlfn.XLOOKUP($B$45,PROCESOS,'MATRIZ REQUISITOS ISO'!E$7:E$14,""))</calculatedColumnFormula>
    </tableColumn>
    <tableColumn id="6" xr3:uid="{68A70A26-7055-486D-BFC6-410387454F95}" name="4.3" dataDxfId="144">
      <calculatedColumnFormula>IF($B47="","",_xlfn.XLOOKUP($B$45,PROCESOS,'MATRIZ REQUISITOS ISO'!F$7:F$14,""))</calculatedColumnFormula>
    </tableColumn>
    <tableColumn id="7" xr3:uid="{E4F23BFD-54E5-4872-B2C1-1318BF1AA2A0}" name="4.4" dataDxfId="143">
      <calculatedColumnFormula>IF($B47="","",_xlfn.XLOOKUP($B$45,PROCESOS,'MATRIZ REQUISITOS ISO'!G$7:G$14,""))</calculatedColumnFormula>
    </tableColumn>
    <tableColumn id="8" xr3:uid="{B55B6137-3768-4981-862F-C34D7C0B5362}" name="5.1" dataDxfId="142">
      <calculatedColumnFormula>IF($B47="","",_xlfn.XLOOKUP($B$45,PROCESOS,'MATRIZ REQUISITOS ISO'!H$7:H$14,""))</calculatedColumnFormula>
    </tableColumn>
    <tableColumn id="9" xr3:uid="{BEE1B59F-D65B-428A-9BCE-104F5E8FC30F}" name="5.2" dataDxfId="141">
      <calculatedColumnFormula>IF($B47="","",_xlfn.XLOOKUP($B$45,PROCESOS,'MATRIZ REQUISITOS ISO'!I$7:I$14,""))</calculatedColumnFormula>
    </tableColumn>
    <tableColumn id="10" xr3:uid="{6BAF1A59-54F6-4589-BE99-C02FA216BA2B}" name="5.3" dataDxfId="140">
      <calculatedColumnFormula>IF($B47="","",_xlfn.XLOOKUP($B$45,PROCESOS,'MATRIZ REQUISITOS ISO'!J$7:J$14,""))</calculatedColumnFormula>
    </tableColumn>
    <tableColumn id="11" xr3:uid="{4CB99D5E-4F81-4F91-956A-B5F0B3063496}" name="6.1" dataDxfId="139">
      <calculatedColumnFormula>IF($B47="","",_xlfn.XLOOKUP($B$45,PROCESOS,'MATRIZ REQUISITOS ISO'!K$7:K$14,""))</calculatedColumnFormula>
    </tableColumn>
    <tableColumn id="12" xr3:uid="{5590FF9E-AC6A-4F6A-8947-69C8C72A44A2}" name="6.2" dataDxfId="138">
      <calculatedColumnFormula>IF($B47="","",_xlfn.XLOOKUP($B$45,PROCESOS,'MATRIZ REQUISITOS ISO'!L$7:L$14,""))</calculatedColumnFormula>
    </tableColumn>
    <tableColumn id="13" xr3:uid="{92C16EB2-14BA-4242-A8E2-B15C64B2F583}" name="6.3" dataDxfId="137">
      <calculatedColumnFormula>IF($B47="","",_xlfn.XLOOKUP($B$45,PROCESOS,'MATRIZ REQUISITOS ISO'!M$7:M$14,""))</calculatedColumnFormula>
    </tableColumn>
    <tableColumn id="14" xr3:uid="{599689FB-CA3A-4816-9E34-50FC8860530D}" name="7.1" dataDxfId="136">
      <calculatedColumnFormula>IF($B47="","",_xlfn.XLOOKUP($B$45,PROCESOS,'MATRIZ REQUISITOS ISO'!N$7:N$14,""))</calculatedColumnFormula>
    </tableColumn>
    <tableColumn id="15" xr3:uid="{9F15E15F-7297-4747-9404-78DBE2B9D28E}" name="7.2" dataDxfId="135">
      <calculatedColumnFormula>IF($B47="","",_xlfn.XLOOKUP($B$45,PROCESOS,'MATRIZ REQUISITOS ISO'!O$7:O$14,""))</calculatedColumnFormula>
    </tableColumn>
    <tableColumn id="16" xr3:uid="{580CC951-0828-4C28-9E80-4DF8DF5FF430}" name="7.3" dataDxfId="134">
      <calculatedColumnFormula>IF($B47="","",_xlfn.XLOOKUP($B$45,PROCESOS,'MATRIZ REQUISITOS ISO'!P$7:P$14,""))</calculatedColumnFormula>
    </tableColumn>
    <tableColumn id="17" xr3:uid="{963BE212-52B5-4BEA-B2BC-956AFE836BE2}" name="7.4" dataDxfId="133">
      <calculatedColumnFormula>IF($B47="","",_xlfn.XLOOKUP($B$45,PROCESOS,'MATRIZ REQUISITOS ISO'!Q$7:Q$14,""))</calculatedColumnFormula>
    </tableColumn>
    <tableColumn id="18" xr3:uid="{BE9433ED-CE29-4683-ABE3-354C127928CA}" name="7.5" dataDxfId="132">
      <calculatedColumnFormula>IF($B47="","",_xlfn.XLOOKUP($B$45,PROCESOS,'MATRIZ REQUISITOS ISO'!R$7:R$14,""))</calculatedColumnFormula>
    </tableColumn>
    <tableColumn id="19" xr3:uid="{E70FEC11-EEB5-4663-8A32-F91CFBF52211}" name="8.1" dataDxfId="131">
      <calculatedColumnFormula>IF($B47="","",_xlfn.XLOOKUP($B$45,PROCESOS,'MATRIZ REQUISITOS ISO'!S$7:S$14,""))</calculatedColumnFormula>
    </tableColumn>
    <tableColumn id="20" xr3:uid="{53262B07-2991-4437-8091-9A3E0D1977E9}" name="8.2" dataDxfId="130">
      <calculatedColumnFormula>IF($B47="","",_xlfn.XLOOKUP($B$45,PROCESOS,'MATRIZ REQUISITOS ISO'!T$7:T$14,""))</calculatedColumnFormula>
    </tableColumn>
    <tableColumn id="21" xr3:uid="{DF11F9E8-CBC4-49E3-94D1-3CF7890D9246}" name="8.3" dataDxfId="129">
      <calculatedColumnFormula>IF($B47="","",_xlfn.XLOOKUP($B$45,PROCESOS,'MATRIZ REQUISITOS ISO'!U$7:U$14,""))</calculatedColumnFormula>
    </tableColumn>
    <tableColumn id="22" xr3:uid="{8CB37CF1-B62D-4045-A5B9-4A2B3F3ED00E}" name="8.4" dataDxfId="128">
      <calculatedColumnFormula>IF($B47="","",_xlfn.XLOOKUP($B$45,PROCESOS,'MATRIZ REQUISITOS ISO'!V$7:V$14,""))</calculatedColumnFormula>
    </tableColumn>
    <tableColumn id="23" xr3:uid="{2D428969-123A-4225-B374-7A10EE4D328C}" name="8.5" dataDxfId="127">
      <calculatedColumnFormula>IF($B47="","",_xlfn.XLOOKUP($B$45,PROCESOS,'MATRIZ REQUISITOS ISO'!W$7:W$14,""))</calculatedColumnFormula>
    </tableColumn>
    <tableColumn id="24" xr3:uid="{5E066706-0DCC-4EEC-BB9D-5872A60F4F41}" name="8.6" dataDxfId="126">
      <calculatedColumnFormula>IF($B47="","",_xlfn.XLOOKUP($B$45,PROCESOS,'MATRIZ REQUISITOS ISO'!X$7:X$14,""))</calculatedColumnFormula>
    </tableColumn>
    <tableColumn id="25" xr3:uid="{487E6FD1-792A-4683-B14D-35DE69B0FF4D}" name="8.7" dataDxfId="125">
      <calculatedColumnFormula>IF($B47="","",_xlfn.XLOOKUP($B$45,PROCESOS,'MATRIZ REQUISITOS ISO'!Y$7:Y$14,""))</calculatedColumnFormula>
    </tableColumn>
    <tableColumn id="26" xr3:uid="{AA229A5A-3F0E-4421-A205-A5910373DFB2}" name="9.1" dataDxfId="124">
      <calculatedColumnFormula>IF($B47="","",_xlfn.XLOOKUP($B$45,PROCESOS,'MATRIZ REQUISITOS ISO'!Z$7:Z$14,""))</calculatedColumnFormula>
    </tableColumn>
    <tableColumn id="27" xr3:uid="{4FF2BEBE-C835-4F88-A28C-A602B7C0C28B}" name="9.2" dataDxfId="123">
      <calculatedColumnFormula>IF($B47="","",_xlfn.XLOOKUP($B$45,PROCESOS,'MATRIZ REQUISITOS ISO'!AA$7:AA$14,""))</calculatedColumnFormula>
    </tableColumn>
    <tableColumn id="28" xr3:uid="{63B9FCD3-63F9-47C8-A296-11BAD95C6228}" name="9.3" dataDxfId="122">
      <calculatedColumnFormula>IF($B47="","",_xlfn.XLOOKUP($B$45,PROCESOS,'MATRIZ REQUISITOS ISO'!AB$7:AB$14,""))</calculatedColumnFormula>
    </tableColumn>
    <tableColumn id="29" xr3:uid="{126498E7-F723-4E1A-91AB-D6007AB855DD}" name="10.1" dataDxfId="121">
      <calculatedColumnFormula>IF($B47="","",_xlfn.XLOOKUP($B$45,PROCESOS,'MATRIZ REQUISITOS ISO'!AC$7:AC$14,""))</calculatedColumnFormula>
    </tableColumn>
    <tableColumn id="30" xr3:uid="{47AF1913-761B-4B67-85C4-B760BE2C1BD1}" name="10.2" dataDxfId="120">
      <calculatedColumnFormula>IF($B47="","",_xlfn.XLOOKUP($B$45,PROCESOS,'MATRIZ REQUISITOS ISO'!AD$7:AD$14,""))</calculatedColumnFormula>
    </tableColumn>
    <tableColumn id="31" xr3:uid="{9D5C1BF5-E695-45B9-8C9E-F1839964B70D}" name="10.3" dataDxfId="119">
      <calculatedColumnFormula>IF($B47="","",_xlfn.XLOOKUP($B$45,PROCESOS,'MATRIZ REQUISITOS ISO'!AE$7:AE$14,""))</calculatedColumnFormula>
    </tableColumn>
    <tableColumn id="33" xr3:uid="{7C07D0A1-5A1C-4BEA-9A07-2572FE647A7B}" name="CÓDIGO 1" dataDxfId="118">
      <calculatedColumnFormula>$B$45</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2006E2-C299-4AE7-ADFF-E00BD17CBAFA}" name="Medición_análisis_y_mejora" displayName="Medición_análisis_y_mejora" ref="B55:AH86" totalsRowShown="0" headerRowDxfId="117" tableBorderDxfId="116">
  <autoFilter ref="B55:AH86" xr:uid="{542006E2-C299-4AE7-ADFF-E00BD17CBA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56:AH86">
    <sortCondition ref="B55:B86"/>
  </sortState>
  <tableColumns count="33">
    <tableColumn id="1" xr3:uid="{06B3AA46-8C9C-4225-B71D-68E5C3FB2773}" name="ÁREAS QUE INTEGRAN EL PROCESO:"/>
    <tableColumn id="2" xr3:uid="{36C348AB-B8F8-4C19-BB1B-C3227093CD9E}" name="Dirección:"/>
    <tableColumn id="3" xr3:uid="{1C5CB528-E103-43E4-9CE5-DD12C178A0F3}" name="Procedimientos involucrados:"/>
    <tableColumn id="33" xr3:uid="{2D3659BA-1CE3-4042-9FE2-7E6558BD4E35}" name="participación DIRECTA (D) INDIRECTA (I)"/>
    <tableColumn id="4" xr3:uid="{EDB827A3-B508-4EE7-AB28-7B89F17E7DAE}" name="4.1" dataDxfId="115">
      <calculatedColumnFormula>IF($B56="","",_xlfn.XLOOKUP($B$54,PROCESOS,'MATRIZ REQUISITOS ISO'!D$7:D$14,""))</calculatedColumnFormula>
    </tableColumn>
    <tableColumn id="5" xr3:uid="{3CE0E0DC-77E4-4FE6-9FE7-5A39307A0EE7}" name="4.2">
      <calculatedColumnFormula>IF($B56="","",_xlfn.XLOOKUP($B$54,PROCESOS,'MATRIZ REQUISITOS ISO'!E$7:E$14,""))</calculatedColumnFormula>
    </tableColumn>
    <tableColumn id="6" xr3:uid="{8B6E9146-0D17-49E9-A0C7-840D1C451DCC}" name="4.3">
      <calculatedColumnFormula>IF($B56="","",_xlfn.XLOOKUP($B$54,PROCESOS,'MATRIZ REQUISITOS ISO'!F$7:F$14,""))</calculatedColumnFormula>
    </tableColumn>
    <tableColumn id="7" xr3:uid="{9F392E84-871A-4D08-9998-997B7133CF0F}" name="4.4">
      <calculatedColumnFormula>IF($B56="","",_xlfn.XLOOKUP($B$54,PROCESOS,'MATRIZ REQUISITOS ISO'!G$7:G$14,""))</calculatedColumnFormula>
    </tableColumn>
    <tableColumn id="8" xr3:uid="{1AA4A903-E522-4FF3-A88A-FE2802C59716}" name="5.1">
      <calculatedColumnFormula>IF($B56="","",_xlfn.XLOOKUP($B$54,PROCESOS,'MATRIZ REQUISITOS ISO'!H$7:H$14,""))</calculatedColumnFormula>
    </tableColumn>
    <tableColumn id="9" xr3:uid="{4AB706BD-7716-4F96-BDA8-4E02FDD1C4F6}" name="5.2">
      <calculatedColumnFormula>IF($B56="","",_xlfn.XLOOKUP($B$54,PROCESOS,'MATRIZ REQUISITOS ISO'!I$7:I$14,""))</calculatedColumnFormula>
    </tableColumn>
    <tableColumn id="10" xr3:uid="{3B70B575-AC64-448B-A15A-B2F96720DEBC}" name="5.3">
      <calculatedColumnFormula>IF($B56="","",_xlfn.XLOOKUP($B$54,PROCESOS,'MATRIZ REQUISITOS ISO'!J$7:J$14,""))</calculatedColumnFormula>
    </tableColumn>
    <tableColumn id="11" xr3:uid="{A1BC910C-044E-41B4-B4FB-E296395A255E}" name="6.1">
      <calculatedColumnFormula>IF($B56="","",_xlfn.XLOOKUP($B$54,PROCESOS,'MATRIZ REQUISITOS ISO'!K$7:K$14,""))</calculatedColumnFormula>
    </tableColumn>
    <tableColumn id="12" xr3:uid="{23904205-AEC4-4B93-B3AE-A026236FBD47}" name="6.2">
      <calculatedColumnFormula>IF($B56="","",_xlfn.XLOOKUP($B$54,PROCESOS,'MATRIZ REQUISITOS ISO'!L$7:L$14,""))</calculatedColumnFormula>
    </tableColumn>
    <tableColumn id="13" xr3:uid="{CA925446-A10F-440A-97BF-A30471831EF1}" name="6.3">
      <calculatedColumnFormula>IF($B56="","",_xlfn.XLOOKUP($B$54,PROCESOS,'MATRIZ REQUISITOS ISO'!M$7:M$14,""))</calculatedColumnFormula>
    </tableColumn>
    <tableColumn id="14" xr3:uid="{A10C5358-4338-4779-AAAC-4850238908C2}" name="7.1">
      <calculatedColumnFormula>IF($B56="","",_xlfn.XLOOKUP($B$54,PROCESOS,'MATRIZ REQUISITOS ISO'!N$7:N$14,""))</calculatedColumnFormula>
    </tableColumn>
    <tableColumn id="15" xr3:uid="{040F4F4B-932E-40C7-A6A5-D6E2D8235F3F}" name="7.2">
      <calculatedColumnFormula>IF($B56="","",_xlfn.XLOOKUP($B$54,PROCESOS,'MATRIZ REQUISITOS ISO'!O$7:O$14,""))</calculatedColumnFormula>
    </tableColumn>
    <tableColumn id="16" xr3:uid="{7C161E0A-6DE7-42E1-9A10-10FCD8425AD8}" name="7.3">
      <calculatedColumnFormula>IF($B56="","",_xlfn.XLOOKUP($B$54,PROCESOS,'MATRIZ REQUISITOS ISO'!P$7:P$14,""))</calculatedColumnFormula>
    </tableColumn>
    <tableColumn id="17" xr3:uid="{05182A0B-CD7F-4C26-8A71-FE39A3FFCBB9}" name="7.4">
      <calculatedColumnFormula>IF($B56="","",_xlfn.XLOOKUP($B$54,PROCESOS,'MATRIZ REQUISITOS ISO'!Q$7:Q$14,""))</calculatedColumnFormula>
    </tableColumn>
    <tableColumn id="18" xr3:uid="{03E3425A-2047-41D0-839C-A9BCF6E19DE7}" name="7.5">
      <calculatedColumnFormula>IF($B56="","",_xlfn.XLOOKUP($B$54,PROCESOS,'MATRIZ REQUISITOS ISO'!R$7:R$14,""))</calculatedColumnFormula>
    </tableColumn>
    <tableColumn id="19" xr3:uid="{550C42AB-DEC9-498B-862F-0FDFBB3FF505}" name="8.1">
      <calculatedColumnFormula>IF($B56="","",_xlfn.XLOOKUP($B$54,PROCESOS,'MATRIZ REQUISITOS ISO'!S$7:S$14,""))</calculatedColumnFormula>
    </tableColumn>
    <tableColumn id="20" xr3:uid="{5C94FEC0-EEE2-4B46-B685-A980D2D7D52F}" name="8.2">
      <calculatedColumnFormula>IF($B56="","",_xlfn.XLOOKUP($B$54,PROCESOS,'MATRIZ REQUISITOS ISO'!T$7:T$14,""))</calculatedColumnFormula>
    </tableColumn>
    <tableColumn id="21" xr3:uid="{656B774F-D781-4B36-8EA6-DDB4D6FBBB22}" name="8.3">
      <calculatedColumnFormula>IF($B56="","",_xlfn.XLOOKUP($B$54,PROCESOS,'MATRIZ REQUISITOS ISO'!U$7:U$14,""))</calculatedColumnFormula>
    </tableColumn>
    <tableColumn id="22" xr3:uid="{A3EFE9A8-5B2F-440B-A78D-97B91C7D1AD8}" name="8.4">
      <calculatedColumnFormula>IF($B56="","",_xlfn.XLOOKUP($B$54,PROCESOS,'MATRIZ REQUISITOS ISO'!V$7:V$14,""))</calculatedColumnFormula>
    </tableColumn>
    <tableColumn id="23" xr3:uid="{95E4C07F-EE53-432B-9421-EA128DDB887C}" name="8.5">
      <calculatedColumnFormula>IF($B56="","",_xlfn.XLOOKUP($B$54,PROCESOS,'MATRIZ REQUISITOS ISO'!W$7:W$14,""))</calculatedColumnFormula>
    </tableColumn>
    <tableColumn id="24" xr3:uid="{0FE78FBE-4DA9-4918-89CE-588CCBCB0216}" name="8.6">
      <calculatedColumnFormula>IF($B56="","",_xlfn.XLOOKUP($B$54,PROCESOS,'MATRIZ REQUISITOS ISO'!X$7:X$14,""))</calculatedColumnFormula>
    </tableColumn>
    <tableColumn id="25" xr3:uid="{1C2F9734-E941-4E61-AC4A-EF565EFC65F0}" name="8.7">
      <calculatedColumnFormula>IF($B56="","",_xlfn.XLOOKUP($B$54,PROCESOS,'MATRIZ REQUISITOS ISO'!Y$7:Y$14,""))</calculatedColumnFormula>
    </tableColumn>
    <tableColumn id="26" xr3:uid="{FE65DFC3-6D6B-4465-88BA-36787C4B7C1E}" name="9.1">
      <calculatedColumnFormula>IF($B56="","",_xlfn.XLOOKUP($B$54,PROCESOS,'MATRIZ REQUISITOS ISO'!Z$7:Z$14,""))</calculatedColumnFormula>
    </tableColumn>
    <tableColumn id="27" xr3:uid="{F07FB0AD-DD23-43C6-AEA1-AD7C613E268D}" name="9.2">
      <calculatedColumnFormula>IF($B56="","",_xlfn.XLOOKUP($B$54,PROCESOS,'MATRIZ REQUISITOS ISO'!AA$7:AA$14,""))</calculatedColumnFormula>
    </tableColumn>
    <tableColumn id="28" xr3:uid="{7D8CCB79-6825-4850-BB05-90BBFEAC1BD7}" name="9.3">
      <calculatedColumnFormula>IF($B56="","",_xlfn.XLOOKUP($B$54,PROCESOS,'MATRIZ REQUISITOS ISO'!AB$7:AB$14,""))</calculatedColumnFormula>
    </tableColumn>
    <tableColumn id="29" xr3:uid="{EB78FB56-FD17-4B2E-9806-8BD6F53ACB27}" name="10.1">
      <calculatedColumnFormula>IF($B56="","",_xlfn.XLOOKUP($B$54,PROCESOS,'MATRIZ REQUISITOS ISO'!AC$7:AC$14,""))</calculatedColumnFormula>
    </tableColumn>
    <tableColumn id="30" xr3:uid="{C8EA716E-B005-4AC9-A461-7736B3DAC797}" name="10.2">
      <calculatedColumnFormula>IF($B56="","",_xlfn.XLOOKUP($B$54,PROCESOS,'MATRIZ REQUISITOS ISO'!AD$7:AD$14,""))</calculatedColumnFormula>
    </tableColumn>
    <tableColumn id="31" xr3:uid="{2AA2E668-C63C-4F8D-BD15-B2E346B27FD5}" name="10.3">
      <calculatedColumnFormula>IF($B56="","",_xlfn.XLOOKUP($B$54,PROCESOS,'MATRIZ REQUISITOS ISO'!AE$7:AE$14,""))</calculatedColumnFormula>
    </tableColumn>
    <tableColumn id="32" xr3:uid="{A9E9A557-75CB-4AC6-9453-6282D7DA28FF}" name="CÓDIGO 1" dataDxfId="114">
      <calculatedColumnFormula>$B$54</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67EC16-E904-4D88-8F47-FC3F33F7D89A}" name="Proyector_e_infraestructura" displayName="Proyector_e_infraestructura" ref="B88:AH94" totalsRowShown="0" headerRowDxfId="113" tableBorderDxfId="112">
  <autoFilter ref="B88:AH94" xr:uid="{A967EC16-E904-4D88-8F47-FC3F33F7D8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89:AH94">
    <sortCondition ref="B88:B94"/>
  </sortState>
  <tableColumns count="33">
    <tableColumn id="1" xr3:uid="{09024503-B965-424E-B0D2-8EDE3D6F379A}" name="ÁREAS QUE INTEGRAN EL PROCESO:"/>
    <tableColumn id="2" xr3:uid="{737D64B4-2FE5-41DA-9348-1027184F2BFC}" name="Dirección:"/>
    <tableColumn id="3" xr3:uid="{CCDA0023-CF6A-4F7B-A97D-A9F91282A2E3}" name="Procedimientos involucrados:"/>
    <tableColumn id="32" xr3:uid="{81BEF876-F8EF-4856-9792-7C5BE88883C0}" name="participación DIRECTA (D) INDIRECTA (I)" dataDxfId="111"/>
    <tableColumn id="4" xr3:uid="{B8C69A9A-2A89-4206-B305-512FEFA3E688}" name="4.1" dataDxfId="110">
      <calculatedColumnFormula>IF($B89="","",_xlfn.XLOOKUP($B$87,PROCESOS,'MATRIZ REQUISITOS ISO'!D$7:D$14,""))</calculatedColumnFormula>
    </tableColumn>
    <tableColumn id="5" xr3:uid="{D92FA334-8B25-4BD4-8C0E-3DB2F5EBC248}" name="4.2">
      <calculatedColumnFormula>IF($B89="","",_xlfn.XLOOKUP($B$87,PROCESOS,'MATRIZ REQUISITOS ISO'!E$7:E$14,""))</calculatedColumnFormula>
    </tableColumn>
    <tableColumn id="6" xr3:uid="{68F9100C-4C92-40C0-ACA9-A7D219E04796}" name="4.3">
      <calculatedColumnFormula>IF($B89="","",_xlfn.XLOOKUP($B$87,PROCESOS,'MATRIZ REQUISITOS ISO'!F$7:F$14,""))</calculatedColumnFormula>
    </tableColumn>
    <tableColumn id="7" xr3:uid="{D2F970DC-7F6A-4F52-9144-423A32C24AD6}" name="4.4">
      <calculatedColumnFormula>IF($B89="","",_xlfn.XLOOKUP($B$87,PROCESOS,'MATRIZ REQUISITOS ISO'!G$7:G$14,""))</calculatedColumnFormula>
    </tableColumn>
    <tableColumn id="8" xr3:uid="{0369D051-A399-409C-B365-ED74A71881FB}" name="5.1">
      <calculatedColumnFormula>IF($B89="","",_xlfn.XLOOKUP($B$87,PROCESOS,'MATRIZ REQUISITOS ISO'!H$7:H$14,""))</calculatedColumnFormula>
    </tableColumn>
    <tableColumn id="9" xr3:uid="{333097F5-ED02-4AE5-8107-B8441F597165}" name="5.2">
      <calculatedColumnFormula>IF($B89="","",_xlfn.XLOOKUP($B$87,PROCESOS,'MATRIZ REQUISITOS ISO'!I$7:I$14,""))</calculatedColumnFormula>
    </tableColumn>
    <tableColumn id="10" xr3:uid="{73FFC825-ED77-47B6-BFF9-1282DBF9DEF8}" name="5.3">
      <calculatedColumnFormula>IF($B89="","",_xlfn.XLOOKUP($B$87,PROCESOS,'MATRIZ REQUISITOS ISO'!J$7:J$14,""))</calculatedColumnFormula>
    </tableColumn>
    <tableColumn id="11" xr3:uid="{34864CAB-E1C2-4539-95C8-AFAEB260EC26}" name="6.1">
      <calculatedColumnFormula>IF($B89="","",_xlfn.XLOOKUP($B$87,PROCESOS,'MATRIZ REQUISITOS ISO'!K$7:K$14,""))</calculatedColumnFormula>
    </tableColumn>
    <tableColumn id="12" xr3:uid="{6761E58F-1280-472C-982A-CBBEB067A417}" name="6.2">
      <calculatedColumnFormula>IF($B89="","",_xlfn.XLOOKUP($B$87,PROCESOS,'MATRIZ REQUISITOS ISO'!L$7:L$14,""))</calculatedColumnFormula>
    </tableColumn>
    <tableColumn id="13" xr3:uid="{F135AE2E-2732-497A-AE29-2E5C3C80F0E9}" name="6.3">
      <calculatedColumnFormula>IF($B89="","",_xlfn.XLOOKUP($B$87,PROCESOS,'MATRIZ REQUISITOS ISO'!M$7:M$14,""))</calculatedColumnFormula>
    </tableColumn>
    <tableColumn id="14" xr3:uid="{674DCF8C-D207-4A40-A77F-32AD590715D9}" name="7.1">
      <calculatedColumnFormula>IF($B89="","",_xlfn.XLOOKUP($B$87,PROCESOS,'MATRIZ REQUISITOS ISO'!N$7:N$14,""))</calculatedColumnFormula>
    </tableColumn>
    <tableColumn id="15" xr3:uid="{1C341DCB-115E-4EED-95EC-1374F0DE9F16}" name="7.2">
      <calculatedColumnFormula>IF($B89="","",_xlfn.XLOOKUP($B$87,PROCESOS,'MATRIZ REQUISITOS ISO'!O$7:O$14,""))</calculatedColumnFormula>
    </tableColumn>
    <tableColumn id="16" xr3:uid="{E58AE0DE-83FA-480B-9450-7CFFFADF943D}" name="7.3">
      <calculatedColumnFormula>IF($B89="","",_xlfn.XLOOKUP($B$87,PROCESOS,'MATRIZ REQUISITOS ISO'!P$7:P$14,""))</calculatedColumnFormula>
    </tableColumn>
    <tableColumn id="17" xr3:uid="{18F3A833-6AEF-46FF-8452-DE7D5782B63C}" name="7.4">
      <calculatedColumnFormula>IF($B89="","",_xlfn.XLOOKUP($B$87,PROCESOS,'MATRIZ REQUISITOS ISO'!Q$7:Q$14,""))</calculatedColumnFormula>
    </tableColumn>
    <tableColumn id="18" xr3:uid="{4431A472-44DE-45D8-B9E2-1BF1E221C731}" name="7.5">
      <calculatedColumnFormula>IF($B89="","",_xlfn.XLOOKUP($B$87,PROCESOS,'MATRIZ REQUISITOS ISO'!R$7:R$14,""))</calculatedColumnFormula>
    </tableColumn>
    <tableColumn id="19" xr3:uid="{732CD4F8-2C26-4ADF-A043-0A04702AE32B}" name="8.1">
      <calculatedColumnFormula>IF($B89="","",_xlfn.XLOOKUP($B$87,PROCESOS,'MATRIZ REQUISITOS ISO'!S$7:S$14,""))</calculatedColumnFormula>
    </tableColumn>
    <tableColumn id="20" xr3:uid="{7B41DB27-8A61-4446-91F7-911B00D1C031}" name="8.2">
      <calculatedColumnFormula>IF($B89="","",_xlfn.XLOOKUP($B$87,PROCESOS,'MATRIZ REQUISITOS ISO'!T$7:T$14,""))</calculatedColumnFormula>
    </tableColumn>
    <tableColumn id="21" xr3:uid="{BCA5371D-9DCB-4903-8DC3-458DFB571CB9}" name="8.3">
      <calculatedColumnFormula>IF($B89="","",_xlfn.XLOOKUP($B$87,PROCESOS,'MATRIZ REQUISITOS ISO'!U$7:U$14,""))</calculatedColumnFormula>
    </tableColumn>
    <tableColumn id="22" xr3:uid="{FCC4BC8E-5834-468A-808E-0018C0B0A4BD}" name="8.4">
      <calculatedColumnFormula>IF($B89="","",_xlfn.XLOOKUP($B$87,PROCESOS,'MATRIZ REQUISITOS ISO'!V$7:V$14,""))</calculatedColumnFormula>
    </tableColumn>
    <tableColumn id="23" xr3:uid="{E7CF9B7D-C66E-405B-AD7E-FF6AC8D5C3E6}" name="8.5">
      <calculatedColumnFormula>IF($B89="","",_xlfn.XLOOKUP($B$87,PROCESOS,'MATRIZ REQUISITOS ISO'!W$7:W$14,""))</calculatedColumnFormula>
    </tableColumn>
    <tableColumn id="24" xr3:uid="{D9EA1937-AC01-4130-8CB1-DF6F8714B180}" name="8.6">
      <calculatedColumnFormula>IF($B89="","",_xlfn.XLOOKUP($B$87,PROCESOS,'MATRIZ REQUISITOS ISO'!X$7:X$14,""))</calculatedColumnFormula>
    </tableColumn>
    <tableColumn id="25" xr3:uid="{9BB4E8C3-34EB-4013-A556-0EF3F2E4BD3E}" name="8.7">
      <calculatedColumnFormula>IF($B89="","",_xlfn.XLOOKUP($B$87,PROCESOS,'MATRIZ REQUISITOS ISO'!Y$7:Y$14,""))</calculatedColumnFormula>
    </tableColumn>
    <tableColumn id="26" xr3:uid="{7C76331C-BC3D-497C-989A-47BE2726304D}" name="9.1">
      <calculatedColumnFormula>IF($B89="","",_xlfn.XLOOKUP($B$87,PROCESOS,'MATRIZ REQUISITOS ISO'!Z$7:Z$14,""))</calculatedColumnFormula>
    </tableColumn>
    <tableColumn id="27" xr3:uid="{14E26B8B-097B-4613-92EA-62E13272497C}" name="9.2">
      <calculatedColumnFormula>IF($B89="","",_xlfn.XLOOKUP($B$87,PROCESOS,'MATRIZ REQUISITOS ISO'!AA$7:AA$14,""))</calculatedColumnFormula>
    </tableColumn>
    <tableColumn id="28" xr3:uid="{327FFF01-B471-43F8-9F1E-A7DC321DC4B0}" name="9.3">
      <calculatedColumnFormula>IF($B89="","",_xlfn.XLOOKUP($B$87,PROCESOS,'MATRIZ REQUISITOS ISO'!AB$7:AB$14,""))</calculatedColumnFormula>
    </tableColumn>
    <tableColumn id="29" xr3:uid="{04102B2E-827D-4E00-9226-B982D8D539BC}" name="10.1">
      <calculatedColumnFormula>IF($B89="","",_xlfn.XLOOKUP($B$87,PROCESOS,'MATRIZ REQUISITOS ISO'!AC$7:AC$14,""))</calculatedColumnFormula>
    </tableColumn>
    <tableColumn id="30" xr3:uid="{05F2E508-BFA4-4D5D-97EC-BBADF2F37909}" name="10.2">
      <calculatedColumnFormula>IF($B89="","",_xlfn.XLOOKUP($B$87,PROCESOS,'MATRIZ REQUISITOS ISO'!AD$7:AD$14,""))</calculatedColumnFormula>
    </tableColumn>
    <tableColumn id="31" xr3:uid="{FF000CE8-1F5F-415E-A0A0-0F528A70D5DE}" name="10.3">
      <calculatedColumnFormula>IF($B89="","",_xlfn.XLOOKUP($B$87,PROCESOS,'MATRIZ REQUISITOS ISO'!AE$7:AE$14,""))</calculatedColumnFormula>
    </tableColumn>
    <tableColumn id="33" xr3:uid="{AB2E0FD8-C498-48FC-80D7-DABFAEECBD81}" name="CÓDIGO 1" dataDxfId="109">
      <calculatedColumnFormula>$B$87</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3B5850-7FB8-4C1D-9F13-056E4C9221C8}" name="Comunicación" displayName="Comunicación" ref="B96:AH105" totalsRowShown="0" headerRowDxfId="108" tableBorderDxfId="107">
  <autoFilter ref="B96:AH105" xr:uid="{AF3B5850-7FB8-4C1D-9F13-056E4C9221C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97:AH105">
    <sortCondition ref="B96:B105"/>
  </sortState>
  <tableColumns count="33">
    <tableColumn id="1" xr3:uid="{29ECD977-3AD9-40DF-9713-A7068310B58C}" name="ÁREAS QUE INTEGRAN EL PROCESO:"/>
    <tableColumn id="2" xr3:uid="{E91222A5-6DFC-4906-9793-876D3E0B84D6}" name="Dirección:"/>
    <tableColumn id="3" xr3:uid="{B8229069-7E99-4893-A1BD-F34D4B1727F6}" name="Procedimientos involucrados:"/>
    <tableColumn id="32" xr3:uid="{B7419864-D042-4248-8DD3-B574CB68A233}" name="participación DIRECTA (D) INDIRECTA (I)"/>
    <tableColumn id="4" xr3:uid="{AEC8A494-5E29-4D17-9E67-35DFAC2D8A85}" name="4.1">
      <calculatedColumnFormula>IF($B97="","",_xlfn.XLOOKUP($B$95,PROCESOS,'MATRIZ REQUISITOS ISO'!D$7:D$14,""))</calculatedColumnFormula>
    </tableColumn>
    <tableColumn id="5" xr3:uid="{12E4116F-0170-4F6C-890E-ACBAFCFDD90E}" name="4.2">
      <calculatedColumnFormula>IF($B97="","",_xlfn.XLOOKUP($B$95,PROCESOS,'MATRIZ REQUISITOS ISO'!E$7:E$14,""))</calculatedColumnFormula>
    </tableColumn>
    <tableColumn id="6" xr3:uid="{23C66379-5A6E-4333-BB62-158DD21E6CE0}" name="4.3">
      <calculatedColumnFormula>IF($B97="","",_xlfn.XLOOKUP($B$95,PROCESOS,'MATRIZ REQUISITOS ISO'!F$7:F$14,""))</calculatedColumnFormula>
    </tableColumn>
    <tableColumn id="7" xr3:uid="{CEF030DB-EA4F-4625-ACD6-0BDC9CAE8089}" name="4.4">
      <calculatedColumnFormula>IF($B97="","",_xlfn.XLOOKUP($B$95,PROCESOS,'MATRIZ REQUISITOS ISO'!G$7:G$14,""))</calculatedColumnFormula>
    </tableColumn>
    <tableColumn id="8" xr3:uid="{E26C6956-E63E-40E5-9B7C-15402F546077}" name="5.1">
      <calculatedColumnFormula>IF($B97="","",_xlfn.XLOOKUP($B$95,PROCESOS,'MATRIZ REQUISITOS ISO'!H$7:H$14,""))</calculatedColumnFormula>
    </tableColumn>
    <tableColumn id="9" xr3:uid="{159CAEF7-5568-4582-AA14-D9C357ABC395}" name="5.2">
      <calculatedColumnFormula>IF($B97="","",_xlfn.XLOOKUP($B$95,PROCESOS,'MATRIZ REQUISITOS ISO'!I$7:I$14,""))</calculatedColumnFormula>
    </tableColumn>
    <tableColumn id="10" xr3:uid="{45D6323F-6DC0-45B7-8E1F-C0F43EA61BCB}" name="5.3">
      <calculatedColumnFormula>IF($B97="","",_xlfn.XLOOKUP($B$95,PROCESOS,'MATRIZ REQUISITOS ISO'!J$7:J$14,""))</calculatedColumnFormula>
    </tableColumn>
    <tableColumn id="11" xr3:uid="{8EDFF971-7475-4CB1-A074-B1306DE0D50C}" name="6.1">
      <calculatedColumnFormula>IF($B97="","",_xlfn.XLOOKUP($B$95,PROCESOS,'MATRIZ REQUISITOS ISO'!K$7:K$14,""))</calculatedColumnFormula>
    </tableColumn>
    <tableColumn id="12" xr3:uid="{382E95DA-B862-4C5B-B46B-A98496385172}" name="6.2">
      <calculatedColumnFormula>IF($B97="","",_xlfn.XLOOKUP($B$95,PROCESOS,'MATRIZ REQUISITOS ISO'!L$7:L$14,""))</calculatedColumnFormula>
    </tableColumn>
    <tableColumn id="13" xr3:uid="{8F8D1943-F133-4F68-B368-1D40FA9B8067}" name="6.3">
      <calculatedColumnFormula>IF($B97="","",_xlfn.XLOOKUP($B$95,PROCESOS,'MATRIZ REQUISITOS ISO'!M$7:M$14,""))</calculatedColumnFormula>
    </tableColumn>
    <tableColumn id="14" xr3:uid="{3BEB3E41-DFB6-4D12-9AD2-649D2F354182}" name="7.1">
      <calculatedColumnFormula>IF($B97="","",_xlfn.XLOOKUP($B$95,PROCESOS,'MATRIZ REQUISITOS ISO'!N$7:N$14,""))</calculatedColumnFormula>
    </tableColumn>
    <tableColumn id="15" xr3:uid="{6A444F39-F7A9-4252-9249-FBE986FEF3B4}" name="7.2">
      <calculatedColumnFormula>IF($B97="","",_xlfn.XLOOKUP($B$95,PROCESOS,'MATRIZ REQUISITOS ISO'!O$7:O$14,""))</calculatedColumnFormula>
    </tableColumn>
    <tableColumn id="16" xr3:uid="{B9EB783F-740D-4F32-A392-9A946D3F2CFA}" name="7.3">
      <calculatedColumnFormula>IF($B97="","",_xlfn.XLOOKUP($B$95,PROCESOS,'MATRIZ REQUISITOS ISO'!P$7:P$14,""))</calculatedColumnFormula>
    </tableColumn>
    <tableColumn id="17" xr3:uid="{9F8DBEF5-79D6-4B01-93F7-2750DB174EA6}" name="7.4">
      <calculatedColumnFormula>IF($B97="","",_xlfn.XLOOKUP($B$95,PROCESOS,'MATRIZ REQUISITOS ISO'!Q$7:Q$14,""))</calculatedColumnFormula>
    </tableColumn>
    <tableColumn id="18" xr3:uid="{8EB38DA5-CBF7-4558-9012-E4850891FC74}" name="7.5">
      <calculatedColumnFormula>IF($B97="","",_xlfn.XLOOKUP($B$95,PROCESOS,'MATRIZ REQUISITOS ISO'!R$7:R$14,""))</calculatedColumnFormula>
    </tableColumn>
    <tableColumn id="19" xr3:uid="{F2E7CFF2-6886-43F1-80BC-3BC1D87DEFB9}" name="8.1">
      <calculatedColumnFormula>IF($B97="","",_xlfn.XLOOKUP($B$95,PROCESOS,'MATRIZ REQUISITOS ISO'!S$7:S$14,""))</calculatedColumnFormula>
    </tableColumn>
    <tableColumn id="20" xr3:uid="{19E67DA2-FB66-4D6E-AD2F-78224808FCC9}" name="8.2">
      <calculatedColumnFormula>IF($B97="","",_xlfn.XLOOKUP($B$95,PROCESOS,'MATRIZ REQUISITOS ISO'!T$7:T$14,""))</calculatedColumnFormula>
    </tableColumn>
    <tableColumn id="21" xr3:uid="{9C7EBFC5-4428-4CFA-A452-5FA28D464CE9}" name="8.3">
      <calculatedColumnFormula>IF($B97="","",_xlfn.XLOOKUP($B$95,PROCESOS,'MATRIZ REQUISITOS ISO'!U$7:U$14,""))</calculatedColumnFormula>
    </tableColumn>
    <tableColumn id="22" xr3:uid="{788BA9AE-20A3-4D2D-B0F9-B20999FB38E5}" name="8.4">
      <calculatedColumnFormula>IF($B97="","",_xlfn.XLOOKUP($B$95,PROCESOS,'MATRIZ REQUISITOS ISO'!V$7:V$14,""))</calculatedColumnFormula>
    </tableColumn>
    <tableColumn id="23" xr3:uid="{02AEE4EF-CB85-4DD9-95E4-CADEB841CCD1}" name="8.5">
      <calculatedColumnFormula>IF($B97="","",_xlfn.XLOOKUP($B$95,PROCESOS,'MATRIZ REQUISITOS ISO'!W$7:W$14,""))</calculatedColumnFormula>
    </tableColumn>
    <tableColumn id="24" xr3:uid="{154189EC-706B-4C7E-A6EA-DE40786336F4}" name="8.6">
      <calculatedColumnFormula>IF($B97="","",_xlfn.XLOOKUP($B$95,PROCESOS,'MATRIZ REQUISITOS ISO'!X$7:X$14,""))</calculatedColumnFormula>
    </tableColumn>
    <tableColumn id="25" xr3:uid="{9E3BCFA6-2840-4253-A45F-FDF1B5B8428D}" name="8.7">
      <calculatedColumnFormula>IF($B97="","",_xlfn.XLOOKUP($B$95,PROCESOS,'MATRIZ REQUISITOS ISO'!Y$7:Y$14,""))</calculatedColumnFormula>
    </tableColumn>
    <tableColumn id="26" xr3:uid="{19F74120-ACFB-4AAD-91B0-12A1B878D20A}" name="9.1">
      <calculatedColumnFormula>IF($B97="","",_xlfn.XLOOKUP($B$95,PROCESOS,'MATRIZ REQUISITOS ISO'!Z$7:Z$14,""))</calculatedColumnFormula>
    </tableColumn>
    <tableColumn id="27" xr3:uid="{251BC543-C7C2-4403-9CBF-C92B2BF59375}" name="9.2">
      <calculatedColumnFormula>IF($B97="","",_xlfn.XLOOKUP($B$95,PROCESOS,'MATRIZ REQUISITOS ISO'!AA$7:AA$14,""))</calculatedColumnFormula>
    </tableColumn>
    <tableColumn id="28" xr3:uid="{E3C43670-C1CB-4520-AE13-B958DD5563AB}" name="9.3">
      <calculatedColumnFormula>IF($B97="","",_xlfn.XLOOKUP($B$95,PROCESOS,'MATRIZ REQUISITOS ISO'!AB$7:AB$14,""))</calculatedColumnFormula>
    </tableColumn>
    <tableColumn id="29" xr3:uid="{AF6FCFAA-3782-4A3B-8528-D0331F1F4E44}" name="10.1">
      <calculatedColumnFormula>IF($B97="","",_xlfn.XLOOKUP($B$95,PROCESOS,'MATRIZ REQUISITOS ISO'!AC$7:AC$14,""))</calculatedColumnFormula>
    </tableColumn>
    <tableColumn id="30" xr3:uid="{C675D37B-7391-4CE6-B746-F09AB8103CD8}" name="10.2">
      <calculatedColumnFormula>IF($B97="","",_xlfn.XLOOKUP($B$95,PROCESOS,'MATRIZ REQUISITOS ISO'!AD$7:AD$14,""))</calculatedColumnFormula>
    </tableColumn>
    <tableColumn id="31" xr3:uid="{96514ABB-CD99-401A-8746-27AAB78171EA}" name="10.3">
      <calculatedColumnFormula>IF($B97="","",_xlfn.XLOOKUP($B$95,PROCESOS,'MATRIZ REQUISITOS ISO'!AE$7:AE$14,""))</calculatedColumnFormula>
    </tableColumn>
    <tableColumn id="33" xr3:uid="{FB77C29E-62C4-4CEE-B7EB-A8B081CC7337}" name="CÓDIGO 1" dataDxfId="106">
      <calculatedColumnFormula>$B$95</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0049D77-CF69-483E-8612-5845EC3EDCFF}" name="Responsabilidad_de_la_dirección" displayName="Responsabilidad_de_la_dirección" ref="B3:AH8" totalsRowShown="0" headerRowDxfId="105" tableBorderDxfId="104">
  <autoFilter ref="B3:AH8" xr:uid="{E0049D77-CF69-483E-8612-5845EC3EDCF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sortState xmlns:xlrd2="http://schemas.microsoft.com/office/spreadsheetml/2017/richdata2" ref="B4:AH8">
    <sortCondition ref="B3:B8"/>
  </sortState>
  <tableColumns count="33">
    <tableColumn id="1" xr3:uid="{04D16CB7-13C3-4B7E-A70F-9DBA666A534D}" name="ÁREAS QUE INTEGRAN EL PROCESO:"/>
    <tableColumn id="2" xr3:uid="{FB7A33A0-E917-4657-883C-62E3531CD9CA}" name="Dirección:"/>
    <tableColumn id="3" xr3:uid="{C5FBD824-A34B-48F1-9E09-257C1B6669AF}" name="Procedimientos involucrados:"/>
    <tableColumn id="32" xr3:uid="{AD1800E2-4CA4-45CF-AD36-7F5217F66320}" name="participación DIRECTA (D) INDIRECTA (I)"/>
    <tableColumn id="4" xr3:uid="{C77F4F8C-DC5A-4316-BE18-D4F73CD89FB0}" name="4.1" dataDxfId="103">
      <calculatedColumnFormula>IF($B4="","",_xlfn.XLOOKUP($B$2,PROCESOS,'MATRIZ REQUISITOS ISO'!D$7:D$14,""))</calculatedColumnFormula>
    </tableColumn>
    <tableColumn id="5" xr3:uid="{94FEDC1B-513C-4EDC-BBE4-AAB7534A6DE5}" name="4.2">
      <calculatedColumnFormula>IF($B4="","",_xlfn.XLOOKUP($B$2,PROCESOS,'MATRIZ REQUISITOS ISO'!E$7:E$14,""))</calculatedColumnFormula>
    </tableColumn>
    <tableColumn id="6" xr3:uid="{A9235334-E2EF-43B9-A5E4-20FA1B95EFCD}" name="4.3" dataDxfId="102">
      <calculatedColumnFormula>IF($B4="","",_xlfn.XLOOKUP($B$2,PROCESOS,'MATRIZ REQUISITOS ISO'!F$7:F$14,""))</calculatedColumnFormula>
    </tableColumn>
    <tableColumn id="7" xr3:uid="{B1D793AD-4A00-4ECA-A699-F2F7F0088F18}" name="4.4">
      <calculatedColumnFormula>IF($B4="","",_xlfn.XLOOKUP($B$2,PROCESOS,'MATRIZ REQUISITOS ISO'!G$7:G$14,""))</calculatedColumnFormula>
    </tableColumn>
    <tableColumn id="8" xr3:uid="{D6FFFA66-09D7-49E0-BE56-95121545B1FC}" name="5.1">
      <calculatedColumnFormula>IF($B4="","",_xlfn.XLOOKUP($B$2,PROCESOS,'MATRIZ REQUISITOS ISO'!H$7:H$14,""))</calculatedColumnFormula>
    </tableColumn>
    <tableColumn id="9" xr3:uid="{26BE3769-5D75-4C3B-A31C-176871009A2A}" name="5.2">
      <calculatedColumnFormula>IF($B4="","",_xlfn.XLOOKUP($B$2,PROCESOS,'MATRIZ REQUISITOS ISO'!I$7:I$14,""))</calculatedColumnFormula>
    </tableColumn>
    <tableColumn id="10" xr3:uid="{D4E7C04A-99EB-4D64-A5A2-5FD083D90FD2}" name="5.3">
      <calculatedColumnFormula>IF($B4="","",_xlfn.XLOOKUP($B$2,PROCESOS,'MATRIZ REQUISITOS ISO'!J$7:J$14,""))</calculatedColumnFormula>
    </tableColumn>
    <tableColumn id="11" xr3:uid="{4256F07F-5868-4C8A-BD42-8CF79EE0F088}" name="6.1">
      <calculatedColumnFormula>IF($B4="","",_xlfn.XLOOKUP($B$2,PROCESOS,'MATRIZ REQUISITOS ISO'!K$7:K$14,""))</calculatedColumnFormula>
    </tableColumn>
    <tableColumn id="12" xr3:uid="{88340AB7-375E-4DDF-8181-9E621BC98FF4}" name="6.2">
      <calculatedColumnFormula>IF($B4="","",_xlfn.XLOOKUP($B$2,PROCESOS,'MATRIZ REQUISITOS ISO'!L$7:L$14,""))</calculatedColumnFormula>
    </tableColumn>
    <tableColumn id="13" xr3:uid="{1BB75B23-5D6F-46FC-B34D-3D4A9070D6F3}" name="6.3">
      <calculatedColumnFormula>IF($B4="","",_xlfn.XLOOKUP($B$2,PROCESOS,'MATRIZ REQUISITOS ISO'!M$7:M$14,""))</calculatedColumnFormula>
    </tableColumn>
    <tableColumn id="14" xr3:uid="{902F8DF8-387F-48CE-8764-2CCAC773B255}" name="7.1">
      <calculatedColumnFormula>IF($B4="","",_xlfn.XLOOKUP($B$2,PROCESOS,'MATRIZ REQUISITOS ISO'!N$7:N$14,""))</calculatedColumnFormula>
    </tableColumn>
    <tableColumn id="15" xr3:uid="{251B282E-1771-4F3F-AA01-523B549603E2}" name="7.2">
      <calculatedColumnFormula>IF($B4="","",_xlfn.XLOOKUP($B$2,PROCESOS,'MATRIZ REQUISITOS ISO'!O$7:O$14,""))</calculatedColumnFormula>
    </tableColumn>
    <tableColumn id="16" xr3:uid="{DDE5B51F-A957-4C06-9144-78A14A2B1AA3}" name="7.3">
      <calculatedColumnFormula>IF($B4="","",_xlfn.XLOOKUP($B$2,PROCESOS,'MATRIZ REQUISITOS ISO'!P$7:P$14,""))</calculatedColumnFormula>
    </tableColumn>
    <tableColumn id="17" xr3:uid="{B28091AC-6C00-4CC0-8E74-0C0106C3D148}" name="7.4">
      <calculatedColumnFormula>IF($B4="","",_xlfn.XLOOKUP($B$2,PROCESOS,'MATRIZ REQUISITOS ISO'!Q$7:Q$14,""))</calculatedColumnFormula>
    </tableColumn>
    <tableColumn id="18" xr3:uid="{639EEE92-C63E-4AE1-803A-35BC504C6BA7}" name="7.5">
      <calculatedColumnFormula>IF($B4="","",_xlfn.XLOOKUP($B$2,PROCESOS,'MATRIZ REQUISITOS ISO'!R$7:R$14,""))</calculatedColumnFormula>
    </tableColumn>
    <tableColumn id="19" xr3:uid="{FD5ED909-458C-4277-BE12-3E4C3FC3E406}" name="8.1">
      <calculatedColumnFormula>IF($B4="","",_xlfn.XLOOKUP($B$2,PROCESOS,'MATRIZ REQUISITOS ISO'!S$7:S$14,""))</calculatedColumnFormula>
    </tableColumn>
    <tableColumn id="20" xr3:uid="{1898D825-1EC1-446B-B2CF-D14F60D57632}" name="8.2">
      <calculatedColumnFormula>IF($B4="","",_xlfn.XLOOKUP($B$2,PROCESOS,'MATRIZ REQUISITOS ISO'!T$7:T$14,""))</calculatedColumnFormula>
    </tableColumn>
    <tableColumn id="21" xr3:uid="{6B72798A-84FF-42C6-A269-3320244E1892}" name="8.3">
      <calculatedColumnFormula>IF($B4="","",_xlfn.XLOOKUP($B$2,PROCESOS,'MATRIZ REQUISITOS ISO'!U$7:U$14,""))</calculatedColumnFormula>
    </tableColumn>
    <tableColumn id="22" xr3:uid="{8A1CDF78-5EFA-41DA-9E38-FE8F479C9B98}" name="8.4">
      <calculatedColumnFormula>IF($B4="","",_xlfn.XLOOKUP($B$2,PROCESOS,'MATRIZ REQUISITOS ISO'!V$7:V$14,""))</calculatedColumnFormula>
    </tableColumn>
    <tableColumn id="23" xr3:uid="{EC6BAB39-E4CA-448D-8447-A1CEF14BC358}" name="8.5">
      <calculatedColumnFormula>IF($B4="","",_xlfn.XLOOKUP($B$2,PROCESOS,'MATRIZ REQUISITOS ISO'!W$7:W$14,""))</calculatedColumnFormula>
    </tableColumn>
    <tableColumn id="24" xr3:uid="{2B7DEBF7-5D20-4171-AD2A-ACEE705F3818}" name="8.6">
      <calculatedColumnFormula>IF($B4="","",_xlfn.XLOOKUP($B$2,PROCESOS,'MATRIZ REQUISITOS ISO'!X$7:X$14,""))</calculatedColumnFormula>
    </tableColumn>
    <tableColumn id="25" xr3:uid="{210567C8-6ED6-4DA4-B581-A37F690D313A}" name="8.7">
      <calculatedColumnFormula>IF($B4="","",_xlfn.XLOOKUP($B$2,PROCESOS,'MATRIZ REQUISITOS ISO'!Y$7:Y$14,""))</calculatedColumnFormula>
    </tableColumn>
    <tableColumn id="26" xr3:uid="{0081F0DB-88BC-44C2-9D20-0CF241AF4864}" name="9.1">
      <calculatedColumnFormula>IF($B4="","",_xlfn.XLOOKUP($B$2,PROCESOS,'MATRIZ REQUISITOS ISO'!Z$7:Z$14,""))</calculatedColumnFormula>
    </tableColumn>
    <tableColumn id="27" xr3:uid="{B017F147-0812-4A11-8815-C59DB8226961}" name="9.2">
      <calculatedColumnFormula>IF($B4="","",_xlfn.XLOOKUP($B$2,PROCESOS,'MATRIZ REQUISITOS ISO'!AA$7:AA$14,""))</calculatedColumnFormula>
    </tableColumn>
    <tableColumn id="28" xr3:uid="{BBB291D8-4FCB-4052-85A7-25465055ABD5}" name="9.3">
      <calculatedColumnFormula>IF($B4="","",_xlfn.XLOOKUP($B$2,PROCESOS,'MATRIZ REQUISITOS ISO'!AB$7:AB$14,""))</calculatedColumnFormula>
    </tableColumn>
    <tableColumn id="29" xr3:uid="{A7092985-772A-417F-B6E2-7EFB90337433}" name="10.1">
      <calculatedColumnFormula>IF($B4="","",_xlfn.XLOOKUP($B$2,PROCESOS,'MATRIZ REQUISITOS ISO'!AC$7:AC$14,""))</calculatedColumnFormula>
    </tableColumn>
    <tableColumn id="30" xr3:uid="{997BAD08-BB90-405F-A52D-ADC2822E7F17}" name="10.2">
      <calculatedColumnFormula>IF($B4="","",_xlfn.XLOOKUP($B$2,PROCESOS,'MATRIZ REQUISITOS ISO'!AD$7:AD$14,""))</calculatedColumnFormula>
    </tableColumn>
    <tableColumn id="31" xr3:uid="{47A5202E-3567-49F9-B8FB-9E199E535D7C}" name="10.3">
      <calculatedColumnFormula>IF($B4="","",_xlfn.XLOOKUP($B$2,PROCESOS,'MATRIZ REQUISITOS ISO'!AE$7:AE$14,""))</calculatedColumnFormula>
    </tableColumn>
    <tableColumn id="33" xr3:uid="{1EE973DD-D8D2-458D-8B94-74A4A6170D95}" name="CÓDIGO 1" dataDxfId="101">
      <calculatedColumnFormula>$B$2</calculatedColumnFormula>
    </tableColum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prstDash val="sysDash"/>
        </a:ln>
      </a:spPr>
      <a:bodyPr vertOverflow="clip" horzOverflow="clip" wrap="square" numCol="3" rtlCol="0" anchor="ctr">
        <a:noAutofit/>
      </a:bodyPr>
      <a:lstStyle>
        <a:defPPr algn="ctr">
          <a:defRPr sz="1100" b="0" i="0" u="none" strike="noStrike">
            <a:solidFill>
              <a:srgbClr val="000000"/>
            </a:solidFill>
            <a:latin typeface="Calibri"/>
            <a:ea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printerSettings" Target="../printerSettings/printerSettings8.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 Id="rId9"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1D87-B85F-42B8-A8B4-57036BFF6FAF}">
  <sheetPr codeName="Hoja1"/>
  <dimension ref="A1:DB130"/>
  <sheetViews>
    <sheetView showGridLines="0" tabSelected="1" view="pageLayout" zoomScale="40" zoomScaleNormal="55" zoomScalePageLayoutView="40" workbookViewId="0">
      <selection activeCell="C1" sqref="C1"/>
      <extLst>
        <ext xmlns:xlsdti="http://schemas.microsoft.com/office/spreadsheetml/2023/showDataTypeIcons" uri="{77bfe23e-c014-4d31-8a63-9c772dbf06b6}">
          <xlsdti:showDataTypeIcons visible="0"/>
        </ext>
      </extLst>
    </sheetView>
  </sheetViews>
  <sheetFormatPr baseColWidth="10" defaultColWidth="0" defaultRowHeight="15" zeroHeight="1"/>
  <cols>
    <col min="1" max="1" width="11.28515625" customWidth="1"/>
    <col min="2" max="2" width="26" customWidth="1"/>
    <col min="3" max="3" width="6.7109375" customWidth="1"/>
    <col min="4" max="4" width="51.28515625" customWidth="1"/>
    <col min="5" max="5" width="4.28515625" customWidth="1"/>
    <col min="6" max="7" width="4.28515625" bestFit="1" customWidth="1"/>
    <col min="8" max="8" width="4.28515625" customWidth="1"/>
    <col min="9" max="32" width="4.28515625" bestFit="1" customWidth="1"/>
    <col min="33" max="33" width="6.7109375" customWidth="1"/>
    <col min="34" max="34" width="26" customWidth="1"/>
    <col min="35" max="36" width="3.28515625" customWidth="1"/>
    <col min="37" max="37" width="6.28515625" hidden="1" customWidth="1"/>
    <col min="38" max="58" width="3.28515625" hidden="1" customWidth="1"/>
    <col min="59" max="105" width="11.42578125" hidden="1" customWidth="1"/>
    <col min="106" max="106" width="11.85546875" hidden="1" customWidth="1"/>
    <col min="107" max="16384" width="11.42578125" hidden="1"/>
  </cols>
  <sheetData>
    <row r="1" spans="2:106" ht="104.25" customHeight="1"/>
    <row r="2" spans="2:106" ht="46.5" customHeight="1" thickBot="1">
      <c r="E2" s="89" t="s">
        <v>0</v>
      </c>
      <c r="F2" s="89"/>
      <c r="G2" s="89"/>
      <c r="H2" s="89"/>
      <c r="I2" s="89"/>
      <c r="J2" s="89"/>
      <c r="K2" s="89"/>
      <c r="L2" s="89"/>
      <c r="M2" s="89"/>
      <c r="N2" s="89"/>
      <c r="O2" s="89"/>
      <c r="P2" s="89"/>
      <c r="Q2" s="89"/>
      <c r="R2" s="89"/>
      <c r="S2" s="89"/>
      <c r="T2" s="89"/>
      <c r="U2" s="89"/>
      <c r="V2" s="89"/>
      <c r="W2" s="89"/>
      <c r="X2" s="89"/>
      <c r="Y2" s="89"/>
      <c r="Z2" s="89"/>
      <c r="AA2" s="89"/>
      <c r="AB2" s="89"/>
      <c r="AC2" s="89"/>
      <c r="AD2" s="89"/>
      <c r="AE2" s="89"/>
      <c r="AF2" s="89"/>
    </row>
    <row r="3" spans="2:106" ht="36" customHeight="1">
      <c r="B3" s="45" t="s">
        <v>1</v>
      </c>
      <c r="D3" s="45" t="s">
        <v>2</v>
      </c>
      <c r="E3" s="20">
        <v>4.0999999999999996</v>
      </c>
      <c r="F3" s="20">
        <v>4.2</v>
      </c>
      <c r="G3" s="20">
        <v>4.3</v>
      </c>
      <c r="H3" s="20">
        <v>4.4000000000000004</v>
      </c>
      <c r="I3" s="20">
        <v>5.0999999999999996</v>
      </c>
      <c r="J3" s="20">
        <v>5.2</v>
      </c>
      <c r="K3" s="20">
        <v>5.3</v>
      </c>
      <c r="L3" s="20">
        <v>6.1</v>
      </c>
      <c r="M3" s="20">
        <v>6.2</v>
      </c>
      <c r="N3" s="20">
        <v>6.3</v>
      </c>
      <c r="O3" s="20">
        <v>7.1</v>
      </c>
      <c r="P3" s="20">
        <v>7.2</v>
      </c>
      <c r="Q3" s="20">
        <v>7.3</v>
      </c>
      <c r="R3" s="20">
        <v>7.4</v>
      </c>
      <c r="S3" s="20">
        <v>7.5</v>
      </c>
      <c r="T3" s="20">
        <v>8.1</v>
      </c>
      <c r="U3" s="20">
        <v>8.1999999999999993</v>
      </c>
      <c r="V3" s="20">
        <v>8.3000000000000007</v>
      </c>
      <c r="W3" s="20">
        <v>8.4</v>
      </c>
      <c r="X3" s="20">
        <v>8.5</v>
      </c>
      <c r="Y3" s="20">
        <v>8.6</v>
      </c>
      <c r="Z3" s="20">
        <v>8.6999999999999993</v>
      </c>
      <c r="AA3" s="20">
        <v>9.1</v>
      </c>
      <c r="AB3" s="20">
        <v>9.1999999999999993</v>
      </c>
      <c r="AC3" s="20">
        <v>9.3000000000000007</v>
      </c>
      <c r="AD3" s="20">
        <v>10.1</v>
      </c>
      <c r="AE3" s="20">
        <v>10.199999999999999</v>
      </c>
      <c r="AF3" s="20">
        <v>10.3</v>
      </c>
      <c r="AG3" s="7"/>
      <c r="AH3" s="45" t="s">
        <v>3</v>
      </c>
      <c r="AI3" s="7"/>
      <c r="AJ3" s="7"/>
      <c r="AK3" s="7"/>
      <c r="AL3" s="7"/>
      <c r="AM3" s="7"/>
      <c r="AN3" s="7"/>
      <c r="AO3" s="7"/>
      <c r="AP3" s="7"/>
      <c r="AQ3" s="7"/>
      <c r="AR3" s="7"/>
      <c r="AS3" s="7"/>
      <c r="AT3" s="7"/>
      <c r="AU3" s="7"/>
      <c r="AV3" s="7"/>
      <c r="AW3" s="7"/>
      <c r="AX3" s="7"/>
      <c r="AY3" s="7"/>
      <c r="AZ3" s="7"/>
      <c r="BA3" s="7"/>
      <c r="BB3" s="8"/>
      <c r="BC3" s="8"/>
      <c r="BD3" s="8"/>
      <c r="BE3" s="8"/>
      <c r="BF3" s="8"/>
    </row>
    <row r="4" spans="2:106" ht="60.75" customHeight="1">
      <c r="B4" s="35" t="str" cm="1">
        <f t="array" ref="B4">IFERROR(_xlfn._xlws.FILTER(ENTRADAS[ENTRADAS],ENTRADAS[PROCESO]=Matriz!D4),"")</f>
        <v/>
      </c>
      <c r="D4" s="33"/>
      <c r="E4" s="22" t="str" cm="1">
        <f t="array" ref="E4">IFERROR(IF(_xlfn.XLOOKUP($D$4,PROCESOS,'MATRIZ REQUISITOS ISO'!D7:AE14)=0,"",_xlfn.XLOOKUP($D$4,PROCESOS,'MATRIZ REQUISITOS ISO'!D7:AE14)),"")</f>
        <v/>
      </c>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H4" s="35" t="str" cm="1">
        <f t="array" ref="AH4">IFERROR(_xlfn._xlws.FILTER(SALIDAS[SALIDAS],SALIDAS[PROCESO]=Matriz!D4),"")</f>
        <v/>
      </c>
      <c r="DB4" s="19" t="str">
        <f>_xlfn.CONCAT(D4,"_L")</f>
        <v>_L</v>
      </c>
    </row>
    <row r="5" spans="2:106" ht="36" customHeight="1" thickBot="1">
      <c r="B5" s="19"/>
      <c r="D5" s="44" t="s">
        <v>5</v>
      </c>
      <c r="E5" s="92" t="s">
        <v>6</v>
      </c>
      <c r="F5" s="93"/>
      <c r="G5" s="93"/>
      <c r="H5" s="93"/>
      <c r="I5" s="93"/>
      <c r="J5" s="93"/>
      <c r="K5" s="93"/>
      <c r="L5" s="93"/>
      <c r="M5" s="93"/>
      <c r="N5" s="93"/>
      <c r="O5" s="93"/>
      <c r="P5" s="93"/>
      <c r="Q5" s="93"/>
      <c r="R5" s="93"/>
      <c r="S5" s="93"/>
      <c r="T5" s="93"/>
      <c r="U5" s="93"/>
      <c r="V5" s="93"/>
      <c r="W5" s="93"/>
      <c r="X5" s="93"/>
      <c r="Y5" s="93"/>
      <c r="Z5" s="93"/>
      <c r="AA5" s="93"/>
      <c r="AB5" s="93"/>
      <c r="AC5" s="93"/>
      <c r="AD5" s="93"/>
      <c r="AE5" s="93"/>
      <c r="AF5" s="94"/>
      <c r="AH5" s="19"/>
      <c r="DB5" s="19"/>
    </row>
    <row r="6" spans="2:106" ht="158.25" customHeight="1">
      <c r="B6" s="19"/>
      <c r="D6" s="34"/>
      <c r="E6" s="90" t="str">
        <f>IFERROR(IF(_xlfn.XLOOKUP($D$4,PROCESOS,'MATRIZ REQUISITOS ISO'!AG7:AG14)=0,"",_xlfn.XLOOKUP($D$4,PROCESOS,'MATRIZ REQUISITOS ISO'!AG7:AG14)),"")</f>
        <v/>
      </c>
      <c r="F6" s="90"/>
      <c r="G6" s="90"/>
      <c r="H6" s="90"/>
      <c r="I6" s="90"/>
      <c r="J6" s="90"/>
      <c r="K6" s="90"/>
      <c r="L6" s="90"/>
      <c r="M6" s="90"/>
      <c r="N6" s="90"/>
      <c r="O6" s="90"/>
      <c r="P6" s="90"/>
      <c r="Q6" s="90"/>
      <c r="R6" s="90"/>
      <c r="S6" s="90"/>
      <c r="T6" s="90"/>
      <c r="U6" s="90"/>
      <c r="V6" s="90"/>
      <c r="W6" s="90"/>
      <c r="X6" s="90"/>
      <c r="Y6" s="90"/>
      <c r="Z6" s="90"/>
      <c r="AA6" s="90"/>
      <c r="AB6" s="90"/>
      <c r="AC6" s="90"/>
      <c r="AD6" s="90"/>
      <c r="AE6" s="90"/>
      <c r="AF6" s="91"/>
      <c r="AH6" s="19"/>
    </row>
    <row r="7" spans="2:106" ht="42" customHeight="1" thickBot="1">
      <c r="B7" s="19"/>
      <c r="D7" s="95" t="s">
        <v>8</v>
      </c>
      <c r="E7" s="96"/>
      <c r="F7" s="96"/>
      <c r="G7" s="96"/>
      <c r="H7" s="96"/>
      <c r="I7" s="96"/>
      <c r="J7" s="96"/>
      <c r="K7" s="96"/>
      <c r="L7" s="96"/>
      <c r="M7" s="96"/>
      <c r="N7" s="96"/>
      <c r="O7" s="96"/>
      <c r="P7" s="96"/>
      <c r="Q7" s="96"/>
      <c r="R7" s="96"/>
      <c r="S7" s="96"/>
      <c r="T7" s="97"/>
      <c r="U7" s="98" t="s">
        <v>9</v>
      </c>
      <c r="V7" s="99"/>
      <c r="W7" s="99"/>
      <c r="X7" s="99"/>
      <c r="Y7" s="99"/>
      <c r="Z7" s="99"/>
      <c r="AA7" s="99"/>
      <c r="AB7" s="99"/>
      <c r="AC7" s="99"/>
      <c r="AD7" s="99"/>
      <c r="AE7" s="99"/>
      <c r="AF7" s="100"/>
      <c r="AH7" s="19"/>
    </row>
    <row r="8" spans="2:106" ht="51.6" customHeight="1">
      <c r="B8" s="19"/>
      <c r="D8" s="87" t="str">
        <f>IF($D$4="","",IFERROR(IF($D$4="Responsabilidad_de_la_dirección",VLOOKUP($D$6,Responsabilidad_de_la_dirección[],3,0),IF($D$4="Mantenimiento_y_Calibración",VLOOKUP($D$6,Mantenimiento_y_calibración[],3,0),IF($D$4="Gestión_de_Recursos",VLOOKUP($D$6,Gestión_de_recursos[],3,0),IF($D$4="comercialización",VLOOKUP($D$6,Comercialización[],3,0),IF($D$4="Producción",VLOOKUP($D$6,Producción[],3,0),IF($D$4="Medición_Análisis_y_Mejora",VLOOKUP($D$6,Medición_análisis_y_mejora[],3,0),IF($D$4="Proyectos_e_Infraestructura",VLOOKUP($D$6,Proyector_e_infraestructura[],3,0),IF($D$4="Comunicación",VLOOKUP($D$6,Comunicación[],3,0))))))))),"Verificar área a buscar del proceso"))</f>
        <v/>
      </c>
      <c r="E8" s="87"/>
      <c r="F8" s="87"/>
      <c r="G8" s="87"/>
      <c r="H8" s="87"/>
      <c r="I8" s="87"/>
      <c r="J8" s="87"/>
      <c r="K8" s="87"/>
      <c r="L8" s="87"/>
      <c r="M8" s="87"/>
      <c r="N8" s="87"/>
      <c r="O8" s="87"/>
      <c r="P8" s="87"/>
      <c r="Q8" s="87"/>
      <c r="R8" s="87"/>
      <c r="S8" s="87"/>
      <c r="T8" s="87"/>
      <c r="U8" s="85" t="str">
        <f>+IF($D$4="","","NOTA:
Los registros a “Verificar” se encuentran documentados en cada uno de los procedimientos de las áreas que participan en el “Actuar” de este anexo.")</f>
        <v/>
      </c>
      <c r="V8" s="85"/>
      <c r="W8" s="85"/>
      <c r="X8" s="85"/>
      <c r="Y8" s="85"/>
      <c r="Z8" s="85"/>
      <c r="AA8" s="85"/>
      <c r="AB8" s="85"/>
      <c r="AC8" s="85"/>
      <c r="AD8" s="85"/>
      <c r="AE8" s="85"/>
      <c r="AF8" s="85"/>
      <c r="AH8" s="19"/>
    </row>
    <row r="9" spans="2:106" ht="14.45" customHeight="1">
      <c r="B9" s="19"/>
      <c r="D9" s="88"/>
      <c r="E9" s="88"/>
      <c r="F9" s="88"/>
      <c r="G9" s="88"/>
      <c r="H9" s="88"/>
      <c r="I9" s="88"/>
      <c r="J9" s="88"/>
      <c r="K9" s="88"/>
      <c r="L9" s="88"/>
      <c r="M9" s="88"/>
      <c r="N9" s="88"/>
      <c r="O9" s="88"/>
      <c r="P9" s="88"/>
      <c r="Q9" s="88"/>
      <c r="R9" s="88"/>
      <c r="S9" s="88"/>
      <c r="T9" s="88"/>
      <c r="U9" s="86"/>
      <c r="V9" s="86"/>
      <c r="W9" s="86"/>
      <c r="X9" s="86"/>
      <c r="Y9" s="86"/>
      <c r="Z9" s="86"/>
      <c r="AA9" s="86"/>
      <c r="AB9" s="86"/>
      <c r="AC9" s="86"/>
      <c r="AD9" s="86"/>
      <c r="AE9" s="86"/>
      <c r="AF9" s="86"/>
      <c r="AH9" s="19"/>
    </row>
    <row r="10" spans="2:106" ht="14.45" customHeight="1">
      <c r="B10" s="19"/>
      <c r="D10" s="88"/>
      <c r="E10" s="88"/>
      <c r="F10" s="88"/>
      <c r="G10" s="88"/>
      <c r="H10" s="88"/>
      <c r="I10" s="88"/>
      <c r="J10" s="88"/>
      <c r="K10" s="88"/>
      <c r="L10" s="88"/>
      <c r="M10" s="88"/>
      <c r="N10" s="88"/>
      <c r="O10" s="88"/>
      <c r="P10" s="88"/>
      <c r="Q10" s="88"/>
      <c r="R10" s="88"/>
      <c r="S10" s="88"/>
      <c r="T10" s="88"/>
      <c r="U10" s="86"/>
      <c r="V10" s="86"/>
      <c r="W10" s="86"/>
      <c r="X10" s="86"/>
      <c r="Y10" s="86"/>
      <c r="Z10" s="86"/>
      <c r="AA10" s="86"/>
      <c r="AB10" s="86"/>
      <c r="AC10" s="86"/>
      <c r="AD10" s="86"/>
      <c r="AE10" s="86"/>
      <c r="AF10" s="86"/>
      <c r="AH10" s="19"/>
    </row>
    <row r="11" spans="2:106" ht="14.45" customHeight="1">
      <c r="B11" s="19"/>
      <c r="D11" s="88"/>
      <c r="E11" s="88"/>
      <c r="F11" s="88"/>
      <c r="G11" s="88"/>
      <c r="H11" s="88"/>
      <c r="I11" s="88"/>
      <c r="J11" s="88"/>
      <c r="K11" s="88"/>
      <c r="L11" s="88"/>
      <c r="M11" s="88"/>
      <c r="N11" s="88"/>
      <c r="O11" s="88"/>
      <c r="P11" s="88"/>
      <c r="Q11" s="88"/>
      <c r="R11" s="88"/>
      <c r="S11" s="88"/>
      <c r="T11" s="88"/>
      <c r="U11" s="86"/>
      <c r="V11" s="86"/>
      <c r="W11" s="86"/>
      <c r="X11" s="86"/>
      <c r="Y11" s="86"/>
      <c r="Z11" s="86"/>
      <c r="AA11" s="86"/>
      <c r="AB11" s="86"/>
      <c r="AC11" s="86"/>
      <c r="AD11" s="86"/>
      <c r="AE11" s="86"/>
      <c r="AF11" s="86"/>
      <c r="AH11" s="19"/>
    </row>
    <row r="12" spans="2:106" ht="9.6" customHeight="1">
      <c r="B12" s="19"/>
      <c r="D12" s="88"/>
      <c r="E12" s="88"/>
      <c r="F12" s="88"/>
      <c r="G12" s="88"/>
      <c r="H12" s="88"/>
      <c r="I12" s="88"/>
      <c r="J12" s="88"/>
      <c r="K12" s="88"/>
      <c r="L12" s="88"/>
      <c r="M12" s="88"/>
      <c r="N12" s="88"/>
      <c r="O12" s="88"/>
      <c r="P12" s="88"/>
      <c r="Q12" s="88"/>
      <c r="R12" s="88"/>
      <c r="S12" s="88"/>
      <c r="T12" s="88"/>
      <c r="U12" s="86"/>
      <c r="V12" s="86"/>
      <c r="W12" s="86"/>
      <c r="X12" s="86"/>
      <c r="Y12" s="86"/>
      <c r="Z12" s="86"/>
      <c r="AA12" s="86"/>
      <c r="AB12" s="86"/>
      <c r="AC12" s="86"/>
      <c r="AD12" s="86"/>
      <c r="AE12" s="86"/>
      <c r="AF12" s="86"/>
      <c r="AH12" s="19"/>
    </row>
    <row r="13" spans="2:106" ht="14.45" hidden="1" customHeight="1">
      <c r="B13" s="19"/>
      <c r="D13" s="88"/>
      <c r="E13" s="88"/>
      <c r="F13" s="88"/>
      <c r="G13" s="88"/>
      <c r="H13" s="88"/>
      <c r="I13" s="88"/>
      <c r="J13" s="88"/>
      <c r="K13" s="88"/>
      <c r="L13" s="88"/>
      <c r="M13" s="88"/>
      <c r="N13" s="88"/>
      <c r="O13" s="88"/>
      <c r="P13" s="88"/>
      <c r="Q13" s="88"/>
      <c r="R13" s="88"/>
      <c r="S13" s="88"/>
      <c r="T13" s="88"/>
      <c r="U13" s="86"/>
      <c r="V13" s="86"/>
      <c r="W13" s="86"/>
      <c r="X13" s="86"/>
      <c r="Y13" s="86"/>
      <c r="Z13" s="86"/>
      <c r="AA13" s="86"/>
      <c r="AB13" s="86"/>
      <c r="AC13" s="86"/>
      <c r="AD13" s="86"/>
      <c r="AE13" s="86"/>
      <c r="AF13" s="86"/>
      <c r="AH13" s="19"/>
    </row>
    <row r="14" spans="2:106" ht="14.45" hidden="1" customHeight="1">
      <c r="B14" s="19"/>
      <c r="D14" s="88"/>
      <c r="E14" s="88"/>
      <c r="F14" s="88"/>
      <c r="G14" s="88"/>
      <c r="H14" s="88"/>
      <c r="I14" s="88"/>
      <c r="J14" s="88"/>
      <c r="K14" s="88"/>
      <c r="L14" s="88"/>
      <c r="M14" s="88"/>
      <c r="N14" s="88"/>
      <c r="O14" s="88"/>
      <c r="P14" s="88"/>
      <c r="Q14" s="88"/>
      <c r="R14" s="88"/>
      <c r="S14" s="88"/>
      <c r="T14" s="88"/>
      <c r="U14" s="86"/>
      <c r="V14" s="86"/>
      <c r="W14" s="86"/>
      <c r="X14" s="86"/>
      <c r="Y14" s="86"/>
      <c r="Z14" s="86"/>
      <c r="AA14" s="86"/>
      <c r="AB14" s="86"/>
      <c r="AC14" s="86"/>
      <c r="AD14" s="86"/>
      <c r="AE14" s="86"/>
      <c r="AF14" s="86"/>
      <c r="AH14" s="19"/>
    </row>
    <row r="15" spans="2:106">
      <c r="B15" s="19"/>
      <c r="D15" s="88"/>
      <c r="E15" s="88"/>
      <c r="F15" s="88"/>
      <c r="G15" s="88"/>
      <c r="H15" s="88"/>
      <c r="I15" s="88"/>
      <c r="J15" s="88"/>
      <c r="K15" s="88"/>
      <c r="L15" s="88"/>
      <c r="M15" s="88"/>
      <c r="N15" s="88"/>
      <c r="O15" s="88"/>
      <c r="P15" s="88"/>
      <c r="Q15" s="88"/>
      <c r="R15" s="88"/>
      <c r="S15" s="88"/>
      <c r="T15" s="88"/>
      <c r="U15" s="86"/>
      <c r="V15" s="86"/>
      <c r="W15" s="86"/>
      <c r="X15" s="86"/>
      <c r="Y15" s="86"/>
      <c r="Z15" s="86"/>
      <c r="AA15" s="86"/>
      <c r="AB15" s="86"/>
      <c r="AC15" s="86"/>
      <c r="AD15" s="86"/>
      <c r="AE15" s="86"/>
      <c r="AF15" s="86"/>
      <c r="AH15" s="19"/>
    </row>
    <row r="16" spans="2:106">
      <c r="B16" s="19"/>
      <c r="D16" s="88"/>
      <c r="E16" s="88"/>
      <c r="F16" s="88"/>
      <c r="G16" s="88"/>
      <c r="H16" s="88"/>
      <c r="I16" s="88"/>
      <c r="J16" s="88"/>
      <c r="K16" s="88"/>
      <c r="L16" s="88"/>
      <c r="M16" s="88"/>
      <c r="N16" s="88"/>
      <c r="O16" s="88"/>
      <c r="P16" s="88"/>
      <c r="Q16" s="88"/>
      <c r="R16" s="88"/>
      <c r="S16" s="88"/>
      <c r="T16" s="88"/>
      <c r="U16" s="86"/>
      <c r="V16" s="86"/>
      <c r="W16" s="86"/>
      <c r="X16" s="86"/>
      <c r="Y16" s="86"/>
      <c r="Z16" s="86"/>
      <c r="AA16" s="86"/>
      <c r="AB16" s="86"/>
      <c r="AC16" s="86"/>
      <c r="AD16" s="86"/>
      <c r="AE16" s="86"/>
      <c r="AF16" s="86"/>
      <c r="AH16" s="19"/>
    </row>
    <row r="17" spans="2:34">
      <c r="B17" s="19"/>
      <c r="D17" s="88"/>
      <c r="E17" s="88"/>
      <c r="F17" s="88"/>
      <c r="G17" s="88"/>
      <c r="H17" s="88"/>
      <c r="I17" s="88"/>
      <c r="J17" s="88"/>
      <c r="K17" s="88"/>
      <c r="L17" s="88"/>
      <c r="M17" s="88"/>
      <c r="N17" s="88"/>
      <c r="O17" s="88"/>
      <c r="P17" s="88"/>
      <c r="Q17" s="88"/>
      <c r="R17" s="88"/>
      <c r="S17" s="88"/>
      <c r="T17" s="88"/>
      <c r="U17" s="86"/>
      <c r="V17" s="86"/>
      <c r="W17" s="86"/>
      <c r="X17" s="86"/>
      <c r="Y17" s="86"/>
      <c r="Z17" s="86"/>
      <c r="AA17" s="86"/>
      <c r="AB17" s="86"/>
      <c r="AC17" s="86"/>
      <c r="AD17" s="86"/>
      <c r="AE17" s="86"/>
      <c r="AF17" s="86"/>
      <c r="AH17" s="19"/>
    </row>
    <row r="18" spans="2:34">
      <c r="B18" s="19"/>
      <c r="D18" s="88"/>
      <c r="E18" s="88"/>
      <c r="F18" s="88"/>
      <c r="G18" s="88"/>
      <c r="H18" s="88"/>
      <c r="I18" s="88"/>
      <c r="J18" s="88"/>
      <c r="K18" s="88"/>
      <c r="L18" s="88"/>
      <c r="M18" s="88"/>
      <c r="N18" s="88"/>
      <c r="O18" s="88"/>
      <c r="P18" s="88"/>
      <c r="Q18" s="88"/>
      <c r="R18" s="88"/>
      <c r="S18" s="88"/>
      <c r="T18" s="88"/>
      <c r="U18" s="86"/>
      <c r="V18" s="86"/>
      <c r="W18" s="86"/>
      <c r="X18" s="86"/>
      <c r="Y18" s="86"/>
      <c r="Z18" s="86"/>
      <c r="AA18" s="86"/>
      <c r="AB18" s="86"/>
      <c r="AC18" s="86"/>
      <c r="AD18" s="86"/>
      <c r="AE18" s="86"/>
      <c r="AF18" s="86"/>
      <c r="AH18" s="19"/>
    </row>
    <row r="19" spans="2:34">
      <c r="B19" s="19"/>
      <c r="D19" s="88"/>
      <c r="E19" s="88"/>
      <c r="F19" s="88"/>
      <c r="G19" s="88"/>
      <c r="H19" s="88"/>
      <c r="I19" s="88"/>
      <c r="J19" s="88"/>
      <c r="K19" s="88"/>
      <c r="L19" s="88"/>
      <c r="M19" s="88"/>
      <c r="N19" s="88"/>
      <c r="O19" s="88"/>
      <c r="P19" s="88"/>
      <c r="Q19" s="88"/>
      <c r="R19" s="88"/>
      <c r="S19" s="88"/>
      <c r="T19" s="88"/>
      <c r="U19" s="86"/>
      <c r="V19" s="86"/>
      <c r="W19" s="86"/>
      <c r="X19" s="86"/>
      <c r="Y19" s="86"/>
      <c r="Z19" s="86"/>
      <c r="AA19" s="86"/>
      <c r="AB19" s="86"/>
      <c r="AC19" s="86"/>
      <c r="AD19" s="86"/>
      <c r="AE19" s="86"/>
      <c r="AF19" s="86"/>
      <c r="AH19" s="19"/>
    </row>
    <row r="20" spans="2:34">
      <c r="B20" s="19"/>
      <c r="D20" s="88"/>
      <c r="E20" s="88"/>
      <c r="F20" s="88"/>
      <c r="G20" s="88"/>
      <c r="H20" s="88"/>
      <c r="I20" s="88"/>
      <c r="J20" s="88"/>
      <c r="K20" s="88"/>
      <c r="L20" s="88"/>
      <c r="M20" s="88"/>
      <c r="N20" s="88"/>
      <c r="O20" s="88"/>
      <c r="P20" s="88"/>
      <c r="Q20" s="88"/>
      <c r="R20" s="88"/>
      <c r="S20" s="88"/>
      <c r="T20" s="88"/>
      <c r="X20" s="101"/>
      <c r="Y20" s="101"/>
      <c r="Z20" s="101"/>
      <c r="AA20" s="101"/>
      <c r="AB20" s="101"/>
      <c r="AC20" s="101"/>
      <c r="AD20" s="101"/>
      <c r="AH20" s="19"/>
    </row>
    <row r="21" spans="2:34">
      <c r="B21" s="19"/>
      <c r="D21" s="88"/>
      <c r="E21" s="88"/>
      <c r="F21" s="88"/>
      <c r="G21" s="88"/>
      <c r="H21" s="88"/>
      <c r="I21" s="88"/>
      <c r="J21" s="88"/>
      <c r="K21" s="88"/>
      <c r="L21" s="88"/>
      <c r="M21" s="88"/>
      <c r="N21" s="88"/>
      <c r="O21" s="88"/>
      <c r="P21" s="88"/>
      <c r="Q21" s="88"/>
      <c r="R21" s="88"/>
      <c r="S21" s="88"/>
      <c r="T21" s="88"/>
      <c r="X21" s="101"/>
      <c r="Y21" s="101"/>
      <c r="Z21" s="101"/>
      <c r="AA21" s="101"/>
      <c r="AB21" s="101"/>
      <c r="AC21" s="101"/>
      <c r="AD21" s="101"/>
      <c r="AH21" s="19"/>
    </row>
    <row r="22" spans="2:34">
      <c r="B22" s="19"/>
      <c r="D22" s="88"/>
      <c r="E22" s="88"/>
      <c r="F22" s="88"/>
      <c r="G22" s="88"/>
      <c r="H22" s="88"/>
      <c r="I22" s="88"/>
      <c r="J22" s="88"/>
      <c r="K22" s="88"/>
      <c r="L22" s="88"/>
      <c r="M22" s="88"/>
      <c r="N22" s="88"/>
      <c r="O22" s="88"/>
      <c r="P22" s="88"/>
      <c r="Q22" s="88"/>
      <c r="R22" s="88"/>
      <c r="S22" s="88"/>
      <c r="T22" s="88"/>
      <c r="X22" s="101"/>
      <c r="Y22" s="101"/>
      <c r="Z22" s="101"/>
      <c r="AA22" s="101"/>
      <c r="AB22" s="101"/>
      <c r="AC22" s="101"/>
      <c r="AD22" s="101"/>
      <c r="AH22" s="19"/>
    </row>
    <row r="23" spans="2:34">
      <c r="X23" s="101"/>
      <c r="Y23" s="101"/>
      <c r="Z23" s="101"/>
      <c r="AA23" s="101"/>
      <c r="AB23" s="101"/>
      <c r="AC23" s="101"/>
      <c r="AD23" s="101"/>
      <c r="AH23" s="19"/>
    </row>
    <row r="24" spans="2:34">
      <c r="AH24" s="19"/>
    </row>
    <row r="25" spans="2:34"/>
    <row r="26" spans="2:34" ht="15.75" thickBot="1"/>
    <row r="27" spans="2:34" ht="30" customHeight="1" thickBot="1">
      <c r="D27" s="82" t="s">
        <v>216</v>
      </c>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4"/>
    </row>
    <row r="28" spans="2:34" ht="31.5" customHeight="1">
      <c r="D28" s="41" t="str" cm="1">
        <f t="array" ref="D28">IF($D$6="","",_xlfn._xlws.FILTER('ÁREAS QUE INTEGRAN PROCESOS'!AH:AH,'ÁREAS QUE INTEGRAN PROCESOS'!B:B=Matriz!$D$6))</f>
        <v/>
      </c>
      <c r="E28" s="41" t="str">
        <f>SUBSTITUTE(IF($D$6="","",_xlfn.CONCAT(D28,CHAR(10),D29,CHAR(10),D30,CHAR(10),D31,CHAR(10),D32,CHAR(10),D33,CHAR(10),D34,CHAR(10),D35)),"_"," ")</f>
        <v/>
      </c>
      <c r="F28" s="41"/>
      <c r="G28" s="41"/>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row>
    <row r="29" spans="2:34">
      <c r="D29" s="40"/>
      <c r="E29" s="40"/>
      <c r="F29" s="40"/>
      <c r="G29" s="40"/>
    </row>
    <row r="30" spans="2:34">
      <c r="D30" s="40"/>
      <c r="E30" s="40"/>
      <c r="F30" s="40"/>
      <c r="G30" s="40"/>
    </row>
    <row r="31" spans="2:34">
      <c r="D31" s="40"/>
      <c r="E31" s="40"/>
      <c r="F31" s="40"/>
      <c r="G31" s="40"/>
    </row>
    <row r="32" spans="2:34">
      <c r="D32" s="40"/>
      <c r="E32" s="40"/>
      <c r="F32" s="40"/>
      <c r="G32" s="40"/>
    </row>
    <row r="33" spans="2:34">
      <c r="D33" s="40"/>
      <c r="E33" s="40"/>
      <c r="F33" s="40"/>
      <c r="G33" s="40"/>
    </row>
    <row r="34" spans="2:34">
      <c r="D34" s="40"/>
      <c r="E34" s="40"/>
      <c r="F34" s="40"/>
      <c r="G34" s="40"/>
    </row>
    <row r="35" spans="2:34">
      <c r="D35" s="40"/>
      <c r="E35" s="40"/>
      <c r="F35" s="40"/>
      <c r="G35" s="40"/>
    </row>
    <row r="36" spans="2:34">
      <c r="D36" s="40"/>
      <c r="E36" s="40"/>
      <c r="F36" s="40"/>
      <c r="G36" s="40"/>
    </row>
    <row r="37" spans="2:34">
      <c r="D37" s="40"/>
      <c r="E37" s="40"/>
      <c r="F37" s="40"/>
      <c r="G37" s="40"/>
    </row>
    <row r="38" spans="2:34">
      <c r="D38" s="40"/>
      <c r="E38" s="40"/>
      <c r="F38" s="40"/>
      <c r="G38" s="40"/>
    </row>
    <row r="39" spans="2:34">
      <c r="D39" s="40"/>
      <c r="E39" s="40"/>
      <c r="F39" s="40"/>
      <c r="G39" s="40"/>
    </row>
    <row r="40" spans="2:34">
      <c r="D40" s="40"/>
      <c r="E40" s="40"/>
      <c r="F40" s="40"/>
      <c r="G40" s="40"/>
    </row>
    <row r="41" spans="2:34" hidden="1">
      <c r="D41" s="40"/>
      <c r="E41" s="40"/>
      <c r="F41" s="40"/>
      <c r="G41" s="40"/>
    </row>
    <row r="42" spans="2:34" hidden="1">
      <c r="D42" s="40"/>
      <c r="E42" s="40"/>
      <c r="F42" s="40"/>
      <c r="G42" s="40"/>
    </row>
    <row r="47" spans="2:34" ht="35.25" hidden="1" customHeight="1">
      <c r="B47" s="78" t="s">
        <v>253</v>
      </c>
      <c r="C47" s="78"/>
      <c r="D47" s="78"/>
      <c r="E47" s="78"/>
      <c r="F47" s="78"/>
      <c r="G47" s="78"/>
      <c r="H47" s="78"/>
      <c r="I47" s="61"/>
      <c r="J47" s="61"/>
      <c r="K47" s="61"/>
      <c r="L47" s="61"/>
      <c r="M47" s="61"/>
      <c r="N47" s="61"/>
      <c r="O47" s="61"/>
      <c r="P47" s="61"/>
      <c r="Q47" s="61"/>
      <c r="R47" s="61"/>
      <c r="S47" s="61"/>
      <c r="T47" s="77" t="str">
        <f>IF(D6="","",D6)</f>
        <v/>
      </c>
      <c r="U47" s="77"/>
      <c r="V47" s="77"/>
      <c r="W47" s="77"/>
      <c r="X47" s="77"/>
      <c r="Y47" s="77"/>
      <c r="Z47" s="77"/>
      <c r="AA47" s="77"/>
      <c r="AB47" s="77"/>
      <c r="AC47" s="77"/>
      <c r="AD47" s="77"/>
      <c r="AE47" s="77"/>
      <c r="AF47" s="77"/>
      <c r="AG47" s="77"/>
      <c r="AH47" s="77"/>
    </row>
    <row r="48" spans="2:34" ht="21" hidden="1" customHeight="1">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row>
    <row r="49" spans="2:34" ht="21" hidden="1" customHeight="1">
      <c r="B49" s="66"/>
      <c r="C49" s="66" t="s">
        <v>615</v>
      </c>
      <c r="D49" s="67"/>
      <c r="E49" s="67"/>
      <c r="F49" s="67"/>
      <c r="G49" s="67"/>
      <c r="H49" s="67"/>
      <c r="I49" s="67"/>
      <c r="J49" s="67"/>
      <c r="K49" s="67"/>
      <c r="L49" s="67"/>
      <c r="M49" s="67"/>
      <c r="N49" s="67"/>
      <c r="O49" s="67"/>
      <c r="P49" s="67"/>
      <c r="Q49" s="67"/>
      <c r="R49" s="67"/>
      <c r="S49" s="67"/>
      <c r="T49" s="67"/>
      <c r="U49" s="67"/>
      <c r="V49" s="67"/>
      <c r="W49" s="67"/>
      <c r="X49" s="68" t="s">
        <v>396</v>
      </c>
      <c r="Y49" s="67"/>
      <c r="Z49" s="76">
        <f>COUNTIF(KPI[Área:],$T$47)</f>
        <v>0</v>
      </c>
      <c r="AA49" s="76"/>
      <c r="AB49" s="76"/>
      <c r="AC49" s="76"/>
      <c r="AD49" s="42"/>
      <c r="AE49" s="42"/>
      <c r="AF49" s="42"/>
      <c r="AG49" s="42"/>
      <c r="AH49" s="42"/>
    </row>
    <row r="50" spans="2:34" ht="21" hidden="1" customHeight="1">
      <c r="B50" s="80"/>
      <c r="C50" s="80"/>
      <c r="D50" s="69" t="str" cm="1">
        <f t="array" ref="D50">IFERROR(_xlfn._xlws.FILTER(KPI[Indicador o Índice:],KPI[Área:]=Matriz!$T$47),"")</f>
        <v/>
      </c>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row>
    <row r="51" spans="2:34" ht="21" hidden="1" customHeight="1">
      <c r="B51" s="81"/>
      <c r="C51" s="81"/>
      <c r="D51" s="69"/>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row>
    <row r="52" spans="2:34" ht="21" hidden="1" customHeight="1">
      <c r="B52" s="81"/>
      <c r="C52" s="81"/>
      <c r="D52" s="69"/>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row>
    <row r="53" spans="2:34" ht="21" hidden="1" customHeight="1">
      <c r="B53" s="81"/>
      <c r="C53" s="81"/>
      <c r="D53" s="69"/>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row>
    <row r="54" spans="2:34" ht="21" hidden="1" customHeight="1">
      <c r="B54" s="81"/>
      <c r="C54" s="81"/>
      <c r="D54" s="69"/>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row>
    <row r="55" spans="2:34" ht="21" hidden="1" customHeight="1">
      <c r="B55" s="81"/>
      <c r="C55" s="81"/>
      <c r="D55" s="69"/>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row>
    <row r="56" spans="2:34" ht="21" hidden="1" customHeight="1">
      <c r="B56" s="81"/>
      <c r="C56" s="81"/>
      <c r="D56" s="70"/>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row>
    <row r="57" spans="2:34" ht="21" hidden="1" customHeight="1">
      <c r="B57" s="42"/>
      <c r="C57" s="42"/>
      <c r="D57" s="70"/>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row>
    <row r="58" spans="2:34" ht="21" hidden="1" customHeight="1">
      <c r="B58" s="67"/>
      <c r="C58" s="66" t="s">
        <v>616</v>
      </c>
      <c r="D58" s="67"/>
      <c r="E58" s="67"/>
      <c r="F58" s="67"/>
      <c r="G58" s="67"/>
      <c r="H58" s="67"/>
      <c r="I58" s="67"/>
      <c r="J58" s="67"/>
      <c r="K58" s="67"/>
      <c r="L58" s="67"/>
      <c r="M58" s="67"/>
      <c r="N58" s="67"/>
      <c r="O58" s="67"/>
      <c r="P58" s="67"/>
      <c r="Q58" s="67"/>
      <c r="R58" s="67"/>
      <c r="S58" s="67"/>
      <c r="T58" s="67"/>
      <c r="U58" s="67"/>
      <c r="V58" s="67"/>
      <c r="W58" s="67"/>
      <c r="X58" s="68" t="s">
        <v>396</v>
      </c>
      <c r="Y58" s="67"/>
      <c r="Z58" s="76">
        <f>COUNTIF(COM[área:],$T$47)</f>
        <v>0</v>
      </c>
      <c r="AA58" s="76"/>
      <c r="AB58" s="76"/>
      <c r="AC58" s="76"/>
      <c r="AD58" s="42"/>
      <c r="AE58" s="42"/>
      <c r="AF58" s="42"/>
      <c r="AG58" s="42"/>
      <c r="AH58" s="42"/>
    </row>
    <row r="59" spans="2:34" ht="21" hidden="1" customHeight="1">
      <c r="B59" s="71"/>
      <c r="C59" s="71"/>
      <c r="D59" s="69" t="str" cm="1">
        <f t="array" ref="D59">IFERROR(_xlfn._xlws.FILTER(COM[Aspecto a comunicar],COM[área:]=Matriz!$T$47),"")</f>
        <v/>
      </c>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row>
    <row r="60" spans="2:34" ht="21" hidden="1" customHeight="1">
      <c r="B60" s="42"/>
      <c r="C60" s="42"/>
      <c r="D60" s="69"/>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row>
    <row r="61" spans="2:34" ht="21" hidden="1" customHeight="1">
      <c r="B61" s="42"/>
      <c r="C61" s="42"/>
      <c r="D61" s="69"/>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row>
    <row r="62" spans="2:34" ht="21" hidden="1" customHeight="1">
      <c r="B62" s="42"/>
      <c r="C62" s="42"/>
      <c r="D62" s="69"/>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row>
    <row r="63" spans="2:34" ht="21" hidden="1" customHeight="1">
      <c r="B63" s="42"/>
      <c r="C63" s="42"/>
      <c r="D63" s="69"/>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row>
    <row r="64" spans="2:34" ht="21" hidden="1" customHeight="1">
      <c r="B64" s="42"/>
      <c r="C64" s="42"/>
      <c r="D64" s="69"/>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row>
    <row r="65" spans="2:34" ht="21" hidden="1" customHeight="1">
      <c r="B65" s="42"/>
      <c r="C65" s="42"/>
      <c r="D65" s="69"/>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row>
    <row r="66" spans="2:34" ht="21" hidden="1" customHeight="1">
      <c r="B66" s="42"/>
      <c r="C66" s="42"/>
      <c r="D66" s="69"/>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row>
    <row r="67" spans="2:34" ht="21" hidden="1" customHeight="1">
      <c r="B67" s="42"/>
      <c r="C67" s="42"/>
      <c r="D67" s="69"/>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row>
    <row r="68" spans="2:34" ht="21" hidden="1" customHeight="1">
      <c r="B68" s="42"/>
      <c r="C68" s="42"/>
      <c r="D68" s="69"/>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row>
    <row r="69" spans="2:34" ht="21" hidden="1" customHeight="1">
      <c r="B69" s="42"/>
      <c r="C69" s="42"/>
      <c r="D69" s="69"/>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row>
    <row r="70" spans="2:34" ht="21" hidden="1" customHeight="1">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row>
    <row r="71" spans="2:34" ht="33" hidden="1" customHeight="1">
      <c r="B71" s="79" t="s">
        <v>1216</v>
      </c>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row>
    <row r="72" spans="2:34" ht="33" hidden="1" customHeight="1">
      <c r="B72" s="72"/>
      <c r="C72" s="7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72"/>
      <c r="AG72" s="72"/>
      <c r="AH72" s="72"/>
    </row>
    <row r="73" spans="2:34" ht="21" hidden="1" customHeight="1">
      <c r="B73" s="42"/>
      <c r="C73" s="42"/>
      <c r="D73" s="73" t="s">
        <v>1215</v>
      </c>
      <c r="E73" s="112" t="s">
        <v>1118</v>
      </c>
      <c r="F73" s="112"/>
      <c r="G73" s="112"/>
      <c r="H73" s="112"/>
      <c r="I73" s="112"/>
      <c r="J73" s="112"/>
      <c r="K73" s="112"/>
      <c r="L73" s="112"/>
      <c r="M73" s="112"/>
      <c r="N73" s="112"/>
      <c r="O73" s="112"/>
      <c r="P73" s="112"/>
      <c r="Q73" s="112"/>
      <c r="R73" s="112"/>
      <c r="S73" s="112"/>
      <c r="T73" s="112" t="s">
        <v>1417</v>
      </c>
      <c r="U73" s="112"/>
      <c r="V73" s="112"/>
      <c r="W73" s="112"/>
      <c r="X73" s="112"/>
      <c r="Y73" s="112"/>
      <c r="Z73" s="112"/>
      <c r="AA73" s="112"/>
      <c r="AB73" s="112"/>
      <c r="AC73" s="112"/>
      <c r="AD73" s="112"/>
      <c r="AE73" s="112"/>
      <c r="AF73" s="42"/>
      <c r="AG73" s="42"/>
      <c r="AH73" s="42"/>
    </row>
    <row r="74" spans="2:34" ht="18" hidden="1" customHeight="1">
      <c r="B74" s="42"/>
      <c r="C74" s="42"/>
      <c r="D74" s="74" t="str" cm="1">
        <f t="array" ref="D74">IFERROR(_xlfn._xlws.FILTER(PI[ID],PI[Área]=$T$47),"")</f>
        <v/>
      </c>
      <c r="E74" s="74"/>
      <c r="F74" s="74"/>
      <c r="G74" s="74"/>
      <c r="H74" s="74"/>
      <c r="I74" s="74"/>
      <c r="J74" s="74"/>
      <c r="K74" s="74"/>
      <c r="L74" s="74" t="str" cm="1">
        <f t="array" ref="L74">IFERROR(_xlfn._xlws.FILTER(PI[Requisito:],PI[Área]=$T$47),"")</f>
        <v/>
      </c>
      <c r="M74" s="74"/>
      <c r="N74" s="74"/>
      <c r="O74" s="74"/>
      <c r="P74" s="74"/>
      <c r="Q74" s="74"/>
      <c r="R74" s="74"/>
      <c r="S74" s="75" t="str" cm="1">
        <f t="array" ref="S74">IFERROR(_xlfn._xlws.FILTER(PI[Plan de acción],PI[Área]=$T$47),"")</f>
        <v/>
      </c>
      <c r="T74" s="74"/>
      <c r="U74" s="74"/>
      <c r="V74" s="74"/>
      <c r="W74" s="74"/>
      <c r="X74" s="74"/>
      <c r="Y74" s="75"/>
      <c r="Z74" s="74"/>
      <c r="AA74" s="74"/>
      <c r="AB74" s="74"/>
      <c r="AC74" s="74"/>
      <c r="AD74" s="74"/>
      <c r="AE74" s="74"/>
      <c r="AF74" s="74"/>
      <c r="AG74" s="42"/>
      <c r="AH74" s="42"/>
    </row>
    <row r="75" spans="2:34" ht="18" hidden="1" customHeight="1">
      <c r="B75" s="42"/>
      <c r="C75" s="42"/>
      <c r="D75" s="74"/>
      <c r="E75" s="74"/>
      <c r="F75" s="74"/>
      <c r="G75" s="74"/>
      <c r="H75" s="74"/>
      <c r="I75" s="74"/>
      <c r="J75" s="74"/>
      <c r="K75" s="74"/>
      <c r="L75" s="74"/>
      <c r="M75" s="74"/>
      <c r="N75" s="74"/>
      <c r="O75" s="74"/>
      <c r="P75" s="74"/>
      <c r="Q75" s="74"/>
      <c r="R75" s="74"/>
      <c r="S75" s="75"/>
      <c r="T75" s="74"/>
      <c r="U75" s="74"/>
      <c r="V75" s="74"/>
      <c r="W75" s="74"/>
      <c r="X75" s="74"/>
      <c r="Y75" s="75"/>
      <c r="Z75" s="74"/>
      <c r="AA75" s="74"/>
      <c r="AB75" s="74"/>
      <c r="AC75" s="74"/>
      <c r="AD75" s="74"/>
      <c r="AE75" s="74"/>
      <c r="AF75" s="74"/>
      <c r="AG75" s="42"/>
      <c r="AH75" s="42"/>
    </row>
    <row r="76" spans="2:34" ht="18" hidden="1" customHeight="1">
      <c r="B76" s="42"/>
      <c r="C76" s="42"/>
      <c r="D76" s="74"/>
      <c r="E76" s="74"/>
      <c r="F76" s="74"/>
      <c r="G76" s="74"/>
      <c r="H76" s="74"/>
      <c r="I76" s="74"/>
      <c r="J76" s="74"/>
      <c r="K76" s="74"/>
      <c r="L76" s="74"/>
      <c r="M76" s="74"/>
      <c r="N76" s="74"/>
      <c r="O76" s="74"/>
      <c r="P76" s="74"/>
      <c r="Q76" s="74"/>
      <c r="R76" s="74"/>
      <c r="S76" s="75"/>
      <c r="T76" s="74"/>
      <c r="U76" s="74"/>
      <c r="V76" s="74"/>
      <c r="W76" s="74"/>
      <c r="X76" s="74"/>
      <c r="Y76" s="75"/>
      <c r="Z76" s="74"/>
      <c r="AA76" s="74"/>
      <c r="AB76" s="74"/>
      <c r="AC76" s="74"/>
      <c r="AD76" s="74"/>
      <c r="AE76" s="74"/>
      <c r="AF76" s="74"/>
      <c r="AG76" s="42"/>
      <c r="AH76" s="42"/>
    </row>
    <row r="77" spans="2:34" ht="18" hidden="1" customHeight="1">
      <c r="B77" s="42"/>
      <c r="C77" s="42"/>
      <c r="D77" s="74"/>
      <c r="E77" s="74"/>
      <c r="F77" s="74"/>
      <c r="G77" s="74"/>
      <c r="H77" s="74"/>
      <c r="I77" s="74"/>
      <c r="J77" s="74"/>
      <c r="K77" s="74"/>
      <c r="L77" s="74"/>
      <c r="M77" s="74"/>
      <c r="N77" s="74"/>
      <c r="O77" s="74"/>
      <c r="P77" s="74"/>
      <c r="Q77" s="74"/>
      <c r="R77" s="74"/>
      <c r="S77" s="75"/>
      <c r="T77" s="74"/>
      <c r="U77" s="74"/>
      <c r="V77" s="74"/>
      <c r="W77" s="74"/>
      <c r="X77" s="74"/>
      <c r="Y77" s="75"/>
      <c r="Z77" s="74"/>
      <c r="AA77" s="74"/>
      <c r="AB77" s="74"/>
      <c r="AC77" s="74"/>
      <c r="AD77" s="74"/>
      <c r="AE77" s="74"/>
      <c r="AF77" s="74"/>
      <c r="AG77" s="42"/>
      <c r="AH77" s="42"/>
    </row>
    <row r="78" spans="2:34" ht="18" hidden="1" customHeight="1">
      <c r="B78" s="42"/>
      <c r="C78" s="42"/>
      <c r="D78" s="74"/>
      <c r="E78" s="74"/>
      <c r="F78" s="74"/>
      <c r="G78" s="74"/>
      <c r="H78" s="74"/>
      <c r="I78" s="74"/>
      <c r="J78" s="74"/>
      <c r="K78" s="74"/>
      <c r="L78" s="74"/>
      <c r="M78" s="74"/>
      <c r="N78" s="74"/>
      <c r="O78" s="74"/>
      <c r="P78" s="74"/>
      <c r="Q78" s="74"/>
      <c r="R78" s="74"/>
      <c r="S78" s="75"/>
      <c r="T78" s="74"/>
      <c r="U78" s="74"/>
      <c r="V78" s="74"/>
      <c r="W78" s="74"/>
      <c r="X78" s="74"/>
      <c r="Y78" s="75"/>
      <c r="Z78" s="74"/>
      <c r="AA78" s="74"/>
      <c r="AB78" s="74"/>
      <c r="AC78" s="74"/>
      <c r="AD78" s="74"/>
      <c r="AE78" s="74"/>
      <c r="AF78" s="74"/>
      <c r="AG78" s="42"/>
      <c r="AH78" s="42"/>
    </row>
    <row r="79" spans="2:34" ht="18" hidden="1" customHeight="1">
      <c r="B79" s="42"/>
      <c r="C79" s="42"/>
      <c r="D79" s="74"/>
      <c r="E79" s="74"/>
      <c r="F79" s="74"/>
      <c r="G79" s="74"/>
      <c r="H79" s="74"/>
      <c r="I79" s="74"/>
      <c r="J79" s="74"/>
      <c r="K79" s="74"/>
      <c r="L79" s="74"/>
      <c r="M79" s="74"/>
      <c r="N79" s="74"/>
      <c r="O79" s="74"/>
      <c r="P79" s="74"/>
      <c r="Q79" s="74"/>
      <c r="R79" s="74"/>
      <c r="S79" s="75"/>
      <c r="T79" s="74"/>
      <c r="U79" s="74"/>
      <c r="V79" s="74"/>
      <c r="W79" s="74"/>
      <c r="X79" s="74"/>
      <c r="Y79" s="75"/>
      <c r="Z79" s="74"/>
      <c r="AA79" s="74"/>
      <c r="AB79" s="74"/>
      <c r="AC79" s="74"/>
      <c r="AD79" s="74"/>
      <c r="AE79" s="74"/>
      <c r="AF79" s="74"/>
      <c r="AG79" s="42"/>
      <c r="AH79" s="42"/>
    </row>
    <row r="80" spans="2:34" ht="18" hidden="1" customHeight="1">
      <c r="B80" s="42"/>
      <c r="C80" s="42"/>
      <c r="D80" s="74"/>
      <c r="E80" s="74"/>
      <c r="F80" s="74"/>
      <c r="G80" s="74"/>
      <c r="H80" s="74"/>
      <c r="I80" s="74"/>
      <c r="J80" s="74"/>
      <c r="K80" s="74"/>
      <c r="L80" s="74"/>
      <c r="M80" s="74"/>
      <c r="N80" s="74"/>
      <c r="O80" s="74"/>
      <c r="P80" s="74"/>
      <c r="Q80" s="74"/>
      <c r="R80" s="74"/>
      <c r="S80" s="75"/>
      <c r="T80" s="74"/>
      <c r="U80" s="74"/>
      <c r="V80" s="74"/>
      <c r="W80" s="74"/>
      <c r="X80" s="74"/>
      <c r="Y80" s="75"/>
      <c r="Z80" s="74"/>
      <c r="AA80" s="74"/>
      <c r="AB80" s="74"/>
      <c r="AC80" s="74"/>
      <c r="AD80" s="74"/>
      <c r="AE80" s="74"/>
      <c r="AF80" s="74"/>
      <c r="AG80" s="42"/>
      <c r="AH80" s="42"/>
    </row>
    <row r="81" spans="2:34" ht="18" hidden="1" customHeight="1">
      <c r="B81" s="42"/>
      <c r="C81" s="42"/>
      <c r="D81" s="74"/>
      <c r="E81" s="74"/>
      <c r="F81" s="74"/>
      <c r="G81" s="74"/>
      <c r="H81" s="74"/>
      <c r="I81" s="74"/>
      <c r="J81" s="74"/>
      <c r="K81" s="74"/>
      <c r="L81" s="74"/>
      <c r="M81" s="74"/>
      <c r="N81" s="74"/>
      <c r="O81" s="74"/>
      <c r="P81" s="74"/>
      <c r="Q81" s="74"/>
      <c r="R81" s="74"/>
      <c r="S81" s="75"/>
      <c r="T81" s="74"/>
      <c r="U81" s="74"/>
      <c r="V81" s="74"/>
      <c r="W81" s="74"/>
      <c r="X81" s="74"/>
      <c r="Y81" s="75"/>
      <c r="Z81" s="74"/>
      <c r="AA81" s="74"/>
      <c r="AB81" s="74"/>
      <c r="AC81" s="74"/>
      <c r="AD81" s="74"/>
      <c r="AE81" s="74"/>
      <c r="AF81" s="74"/>
      <c r="AG81" s="42"/>
      <c r="AH81" s="42"/>
    </row>
    <row r="82" spans="2:34" ht="18" hidden="1" customHeight="1">
      <c r="B82" s="42"/>
      <c r="C82" s="42"/>
      <c r="D82" s="74"/>
      <c r="E82" s="74"/>
      <c r="F82" s="74"/>
      <c r="G82" s="74"/>
      <c r="H82" s="74"/>
      <c r="I82" s="74"/>
      <c r="J82" s="74"/>
      <c r="K82" s="74"/>
      <c r="L82" s="74"/>
      <c r="M82" s="74"/>
      <c r="N82" s="74"/>
      <c r="O82" s="74"/>
      <c r="P82" s="74"/>
      <c r="Q82" s="74"/>
      <c r="R82" s="74"/>
      <c r="S82" s="75"/>
      <c r="T82" s="74"/>
      <c r="U82" s="74"/>
      <c r="V82" s="74"/>
      <c r="W82" s="74"/>
      <c r="X82" s="74"/>
      <c r="Y82" s="75"/>
      <c r="Z82" s="74"/>
      <c r="AA82" s="74"/>
      <c r="AB82" s="74"/>
      <c r="AC82" s="74"/>
      <c r="AD82" s="74"/>
      <c r="AE82" s="74"/>
      <c r="AF82" s="74"/>
      <c r="AG82" s="42"/>
      <c r="AH82" s="42"/>
    </row>
    <row r="83" spans="2:34" ht="18" hidden="1" customHeight="1">
      <c r="B83" s="42"/>
      <c r="C83" s="42"/>
      <c r="D83" s="74"/>
      <c r="E83" s="74"/>
      <c r="F83" s="74"/>
      <c r="G83" s="74"/>
      <c r="H83" s="74"/>
      <c r="I83" s="74"/>
      <c r="J83" s="74"/>
      <c r="K83" s="74"/>
      <c r="L83" s="74"/>
      <c r="M83" s="74"/>
      <c r="N83" s="74"/>
      <c r="O83" s="74"/>
      <c r="P83" s="74"/>
      <c r="Q83" s="74"/>
      <c r="R83" s="74"/>
      <c r="S83" s="75"/>
      <c r="T83" s="74"/>
      <c r="U83" s="74"/>
      <c r="V83" s="74"/>
      <c r="W83" s="74"/>
      <c r="X83" s="74"/>
      <c r="Y83" s="75"/>
      <c r="Z83" s="74"/>
      <c r="AA83" s="74"/>
      <c r="AB83" s="74"/>
      <c r="AC83" s="74"/>
      <c r="AD83" s="74"/>
      <c r="AE83" s="74"/>
      <c r="AF83" s="74"/>
      <c r="AG83" s="42"/>
      <c r="AH83" s="42"/>
    </row>
    <row r="84" spans="2:34" ht="18" hidden="1" customHeight="1">
      <c r="B84" s="42"/>
      <c r="C84" s="42"/>
      <c r="D84" s="74"/>
      <c r="E84" s="74"/>
      <c r="F84" s="74"/>
      <c r="G84" s="74"/>
      <c r="H84" s="74"/>
      <c r="I84" s="74"/>
      <c r="J84" s="74"/>
      <c r="K84" s="74"/>
      <c r="L84" s="74"/>
      <c r="M84" s="74"/>
      <c r="N84" s="74"/>
      <c r="O84" s="74"/>
      <c r="P84" s="74"/>
      <c r="Q84" s="74"/>
      <c r="R84" s="74"/>
      <c r="S84" s="75"/>
      <c r="T84" s="74"/>
      <c r="U84" s="74"/>
      <c r="V84" s="74"/>
      <c r="W84" s="74"/>
      <c r="X84" s="74"/>
      <c r="Y84" s="75"/>
      <c r="Z84" s="74"/>
      <c r="AA84" s="74"/>
      <c r="AB84" s="74"/>
      <c r="AC84" s="74"/>
      <c r="AD84" s="74"/>
      <c r="AE84" s="74"/>
      <c r="AF84" s="74"/>
      <c r="AG84" s="42"/>
      <c r="AH84" s="42"/>
    </row>
    <row r="85" spans="2:34" ht="18" hidden="1" customHeight="1">
      <c r="B85" s="42"/>
      <c r="C85" s="42"/>
      <c r="D85" s="74"/>
      <c r="E85" s="74"/>
      <c r="F85" s="74"/>
      <c r="G85" s="74"/>
      <c r="H85" s="74"/>
      <c r="I85" s="74"/>
      <c r="J85" s="74"/>
      <c r="K85" s="74"/>
      <c r="L85" s="74"/>
      <c r="M85" s="74"/>
      <c r="N85" s="74"/>
      <c r="O85" s="74"/>
      <c r="P85" s="74"/>
      <c r="Q85" s="74"/>
      <c r="R85" s="74"/>
      <c r="S85" s="75"/>
      <c r="T85" s="74"/>
      <c r="U85" s="74"/>
      <c r="V85" s="74"/>
      <c r="W85" s="74"/>
      <c r="X85" s="74"/>
      <c r="Y85" s="75"/>
      <c r="Z85" s="74"/>
      <c r="AA85" s="74"/>
      <c r="AB85" s="74"/>
      <c r="AC85" s="74"/>
      <c r="AD85" s="74"/>
      <c r="AE85" s="74"/>
      <c r="AF85" s="74"/>
      <c r="AG85" s="42"/>
      <c r="AH85" s="42"/>
    </row>
    <row r="86" spans="2:34" ht="18" hidden="1" customHeight="1">
      <c r="B86" s="42"/>
      <c r="C86" s="42"/>
      <c r="D86" s="74"/>
      <c r="E86" s="74"/>
      <c r="F86" s="74"/>
      <c r="G86" s="74"/>
      <c r="H86" s="74"/>
      <c r="I86" s="74"/>
      <c r="J86" s="74"/>
      <c r="K86" s="74"/>
      <c r="L86" s="74"/>
      <c r="M86" s="74"/>
      <c r="N86" s="74"/>
      <c r="O86" s="74"/>
      <c r="P86" s="74"/>
      <c r="Q86" s="74"/>
      <c r="R86" s="74"/>
      <c r="S86" s="75"/>
      <c r="T86" s="74"/>
      <c r="U86" s="74"/>
      <c r="V86" s="74"/>
      <c r="W86" s="74"/>
      <c r="X86" s="74"/>
      <c r="Y86" s="75"/>
      <c r="Z86" s="74"/>
      <c r="AA86" s="74"/>
      <c r="AB86" s="74"/>
      <c r="AC86" s="74"/>
      <c r="AD86" s="74"/>
      <c r="AE86" s="74"/>
      <c r="AF86" s="74"/>
      <c r="AG86" s="42"/>
      <c r="AH86" s="42"/>
    </row>
    <row r="87" spans="2:34" ht="18" hidden="1" customHeight="1">
      <c r="B87" s="42"/>
      <c r="C87" s="42"/>
      <c r="D87" s="74"/>
      <c r="E87" s="74"/>
      <c r="F87" s="74"/>
      <c r="G87" s="74"/>
      <c r="H87" s="74"/>
      <c r="I87" s="74"/>
      <c r="J87" s="74"/>
      <c r="K87" s="74"/>
      <c r="L87" s="74"/>
      <c r="M87" s="74"/>
      <c r="N87" s="74"/>
      <c r="O87" s="74"/>
      <c r="P87" s="74"/>
      <c r="Q87" s="74"/>
      <c r="R87" s="74"/>
      <c r="S87" s="75"/>
      <c r="T87" s="74"/>
      <c r="U87" s="74"/>
      <c r="V87" s="74"/>
      <c r="W87" s="74"/>
      <c r="X87" s="74"/>
      <c r="Y87" s="74"/>
      <c r="Z87" s="74"/>
      <c r="AA87" s="74"/>
      <c r="AB87" s="74"/>
      <c r="AC87" s="74"/>
      <c r="AD87" s="74"/>
      <c r="AE87" s="74"/>
      <c r="AF87" s="74"/>
      <c r="AG87" s="42"/>
      <c r="AH87" s="42"/>
    </row>
    <row r="88" spans="2:34" ht="18" hidden="1" customHeight="1">
      <c r="B88" s="42"/>
      <c r="C88" s="42"/>
      <c r="D88" s="74"/>
      <c r="E88" s="74"/>
      <c r="F88" s="74"/>
      <c r="G88" s="74"/>
      <c r="H88" s="74"/>
      <c r="I88" s="74"/>
      <c r="J88" s="74"/>
      <c r="K88" s="74"/>
      <c r="L88" s="74"/>
      <c r="M88" s="74"/>
      <c r="N88" s="74"/>
      <c r="O88" s="74"/>
      <c r="P88" s="74"/>
      <c r="Q88" s="74"/>
      <c r="R88" s="74"/>
      <c r="S88" s="75"/>
      <c r="T88" s="74"/>
      <c r="U88" s="74"/>
      <c r="V88" s="74"/>
      <c r="W88" s="74"/>
      <c r="X88" s="74"/>
      <c r="Y88" s="74"/>
      <c r="Z88" s="74"/>
      <c r="AA88" s="74"/>
      <c r="AB88" s="74"/>
      <c r="AC88" s="74"/>
      <c r="AD88" s="74"/>
      <c r="AE88" s="74"/>
      <c r="AF88" s="74"/>
      <c r="AG88" s="42"/>
      <c r="AH88" s="42"/>
    </row>
    <row r="89" spans="2:34" ht="18" hidden="1" customHeight="1">
      <c r="B89" s="42"/>
      <c r="C89" s="42"/>
      <c r="D89" s="69"/>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row>
    <row r="90" spans="2:34" ht="18" hidden="1" customHeight="1">
      <c r="B90" s="42"/>
      <c r="C90" s="42"/>
      <c r="D90" s="69"/>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row>
    <row r="91" spans="2:34" ht="18.75" hidden="1">
      <c r="B91" s="42"/>
      <c r="C91" s="42"/>
      <c r="D91" s="69"/>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row>
    <row r="92" spans="2:34" ht="18.75" hidden="1">
      <c r="D92" s="48"/>
    </row>
    <row r="93" spans="2:34" ht="18.75" hidden="1">
      <c r="D93" s="48"/>
    </row>
    <row r="94" spans="2:34" ht="18.75" hidden="1">
      <c r="D94" s="48"/>
    </row>
    <row r="96" spans="2:34" ht="28.5" hidden="1">
      <c r="B96" s="78" t="s">
        <v>253</v>
      </c>
      <c r="C96" s="78"/>
      <c r="D96" s="78"/>
      <c r="E96" s="78"/>
      <c r="F96" s="78"/>
      <c r="G96" s="78"/>
      <c r="H96" s="78"/>
      <c r="I96" s="61"/>
      <c r="J96" s="61"/>
      <c r="K96" s="61"/>
      <c r="L96" s="61"/>
      <c r="M96" s="61"/>
      <c r="N96" s="61"/>
      <c r="O96" s="61"/>
      <c r="P96" s="61"/>
      <c r="Q96" s="61"/>
      <c r="R96" s="61"/>
      <c r="S96" s="61"/>
      <c r="T96" s="77" t="str">
        <f>IF($D$6="","",$D$6)</f>
        <v/>
      </c>
      <c r="U96" s="77"/>
      <c r="V96" s="77"/>
      <c r="W96" s="77"/>
      <c r="X96" s="77"/>
      <c r="Y96" s="77"/>
      <c r="Z96" s="77"/>
      <c r="AA96" s="77"/>
      <c r="AB96" s="77"/>
      <c r="AC96" s="77"/>
      <c r="AD96" s="77"/>
      <c r="AE96" s="77"/>
      <c r="AF96" s="77"/>
      <c r="AG96" s="77"/>
      <c r="AH96" s="77"/>
    </row>
    <row r="98" spans="2:34" ht="20.25" hidden="1">
      <c r="B98" s="49"/>
      <c r="C98" s="49" t="s">
        <v>1424</v>
      </c>
      <c r="D98" s="50"/>
      <c r="E98" s="50"/>
      <c r="F98" s="50"/>
      <c r="G98" s="50"/>
      <c r="H98" s="50"/>
      <c r="I98" s="50"/>
      <c r="J98" s="50"/>
      <c r="K98" s="50"/>
      <c r="L98" s="50"/>
      <c r="M98" s="50"/>
      <c r="N98" s="50"/>
      <c r="O98" s="50"/>
      <c r="P98" s="50"/>
      <c r="Q98" s="50"/>
      <c r="R98" s="50"/>
      <c r="S98" s="50"/>
      <c r="T98" s="50"/>
      <c r="U98" s="50"/>
      <c r="V98" s="50"/>
      <c r="W98" s="50"/>
      <c r="X98" s="51" t="s">
        <v>396</v>
      </c>
      <c r="Y98" s="50"/>
      <c r="Z98" s="102"/>
      <c r="AA98" s="102"/>
      <c r="AB98" s="102"/>
      <c r="AC98" s="102"/>
    </row>
    <row r="100" spans="2:34" hidden="1">
      <c r="K100" s="103" t="str">
        <f>IFERROR(_xlfn.XLOOKUP($T$96,ORG[área],ORG[imagen],,0),"")</f>
        <v/>
      </c>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5"/>
    </row>
    <row r="101" spans="2:34" hidden="1">
      <c r="K101" s="106"/>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8"/>
    </row>
    <row r="102" spans="2:34" hidden="1">
      <c r="K102" s="106"/>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8"/>
    </row>
    <row r="103" spans="2:34" hidden="1">
      <c r="K103" s="106"/>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8"/>
    </row>
    <row r="104" spans="2:34" hidden="1">
      <c r="K104" s="106"/>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8"/>
    </row>
    <row r="105" spans="2:34" hidden="1">
      <c r="K105" s="106"/>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8"/>
    </row>
    <row r="106" spans="2:34" hidden="1">
      <c r="K106" s="106"/>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8"/>
    </row>
    <row r="107" spans="2:34" hidden="1">
      <c r="K107" s="106"/>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8"/>
    </row>
    <row r="108" spans="2:34" hidden="1">
      <c r="K108" s="106"/>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8"/>
    </row>
    <row r="109" spans="2:34" hidden="1">
      <c r="K109" s="106"/>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8"/>
    </row>
    <row r="110" spans="2:34" hidden="1">
      <c r="K110" s="106"/>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8"/>
    </row>
    <row r="111" spans="2:34" hidden="1">
      <c r="K111" s="106"/>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8"/>
    </row>
    <row r="112" spans="2:34" hidden="1">
      <c r="K112" s="106"/>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8"/>
    </row>
    <row r="113" spans="11:34" hidden="1">
      <c r="K113" s="106"/>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8"/>
    </row>
    <row r="114" spans="11:34" hidden="1">
      <c r="K114" s="106"/>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8"/>
    </row>
    <row r="115" spans="11:34" hidden="1">
      <c r="K115" s="106"/>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8"/>
    </row>
    <row r="116" spans="11:34" hidden="1">
      <c r="K116" s="106"/>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8"/>
    </row>
    <row r="117" spans="11:34" hidden="1">
      <c r="K117" s="106"/>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8"/>
    </row>
    <row r="118" spans="11:34" hidden="1">
      <c r="K118" s="106"/>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8"/>
    </row>
    <row r="119" spans="11:34" hidden="1">
      <c r="K119" s="106"/>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8"/>
    </row>
    <row r="120" spans="11:34" hidden="1">
      <c r="K120" s="106"/>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8"/>
    </row>
    <row r="121" spans="11:34" hidden="1">
      <c r="K121" s="106"/>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8"/>
    </row>
    <row r="122" spans="11:34" hidden="1">
      <c r="K122" s="106"/>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8"/>
    </row>
    <row r="123" spans="11:34" hidden="1">
      <c r="K123" s="106"/>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8"/>
    </row>
    <row r="124" spans="11:34" hidden="1">
      <c r="K124" s="106"/>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8"/>
    </row>
    <row r="125" spans="11:34" hidden="1">
      <c r="K125" s="106"/>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8"/>
    </row>
    <row r="126" spans="11:34" hidden="1">
      <c r="K126" s="106"/>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8"/>
    </row>
    <row r="127" spans="11:34" hidden="1">
      <c r="K127" s="106"/>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8"/>
    </row>
    <row r="128" spans="11:34" hidden="1">
      <c r="K128" s="106"/>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8"/>
    </row>
    <row r="129" spans="11:34" hidden="1">
      <c r="K129" s="106"/>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8"/>
    </row>
    <row r="130" spans="11:34" hidden="1">
      <c r="K130" s="109"/>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1"/>
    </row>
  </sheetData>
  <sheetProtection algorithmName="SHA-512" hashValue="7x9nHkj2+HOa++YrsUxme1n9PNesig6TsoHJHJf2bsLnqf2ClVQlNL6MA4dDI8z2w202V4g3UCJjBb8h92lh5A==" saltValue="UyxHv4rTblny2sjAl/QRBg==" spinCount="100000" sheet="1" objects="1" scenarios="1"/>
  <mergeCells count="22">
    <mergeCell ref="B96:H96"/>
    <mergeCell ref="T96:AH96"/>
    <mergeCell ref="Z98:AC98"/>
    <mergeCell ref="K100:AH130"/>
    <mergeCell ref="E73:S73"/>
    <mergeCell ref="T73:AE73"/>
    <mergeCell ref="D27:AF27"/>
    <mergeCell ref="U8:AF19"/>
    <mergeCell ref="D8:G22"/>
    <mergeCell ref="H8:T22"/>
    <mergeCell ref="E2:AF2"/>
    <mergeCell ref="E6:AF6"/>
    <mergeCell ref="E5:AF5"/>
    <mergeCell ref="D7:T7"/>
    <mergeCell ref="U7:AF7"/>
    <mergeCell ref="X20:AD23"/>
    <mergeCell ref="Z49:AC49"/>
    <mergeCell ref="Z58:AC58"/>
    <mergeCell ref="T47:AH47"/>
    <mergeCell ref="B47:H47"/>
    <mergeCell ref="B71:AH71"/>
    <mergeCell ref="B50:C56"/>
  </mergeCells>
  <conditionalFormatting sqref="B3">
    <cfRule type="cellIs" dxfId="100" priority="39" operator="equal">
      <formula>6</formula>
    </cfRule>
    <cfRule type="cellIs" dxfId="99" priority="38" operator="equal">
      <formula>7</formula>
    </cfRule>
    <cfRule type="cellIs" dxfId="98" priority="37" operator="equal">
      <formula>8</formula>
    </cfRule>
    <cfRule type="cellIs" dxfId="97" priority="41" operator="equal">
      <formula>4</formula>
    </cfRule>
    <cfRule type="cellIs" dxfId="96" priority="42" operator="equal">
      <formula>3</formula>
    </cfRule>
    <cfRule type="cellIs" dxfId="95" priority="43" operator="equal">
      <formula>2</formula>
    </cfRule>
    <cfRule type="cellIs" dxfId="94" priority="44" operator="equal">
      <formula>1</formula>
    </cfRule>
    <cfRule type="cellIs" dxfId="93" priority="40" operator="equal">
      <formula>5</formula>
    </cfRule>
  </conditionalFormatting>
  <conditionalFormatting sqref="B47">
    <cfRule type="cellIs" dxfId="92" priority="13" operator="equal">
      <formula>6</formula>
    </cfRule>
    <cfRule type="cellIs" dxfId="91" priority="11" operator="equal">
      <formula>8</formula>
    </cfRule>
    <cfRule type="cellIs" dxfId="90" priority="12" operator="equal">
      <formula>7</formula>
    </cfRule>
    <cfRule type="cellIs" dxfId="89" priority="14" operator="equal">
      <formula>5</formula>
    </cfRule>
    <cfRule type="cellIs" dxfId="88" priority="15" operator="equal">
      <formula>4</formula>
    </cfRule>
    <cfRule type="cellIs" dxfId="87" priority="16" operator="equal">
      <formula>3</formula>
    </cfRule>
    <cfRule type="cellIs" dxfId="86" priority="17" operator="equal">
      <formula>2</formula>
    </cfRule>
    <cfRule type="cellIs" dxfId="85" priority="18" operator="equal">
      <formula>1</formula>
    </cfRule>
  </conditionalFormatting>
  <conditionalFormatting sqref="B96">
    <cfRule type="cellIs" dxfId="84" priority="2" operator="equal">
      <formula>8</formula>
    </cfRule>
    <cfRule type="cellIs" dxfId="83" priority="3" operator="equal">
      <formula>7</formula>
    </cfRule>
    <cfRule type="cellIs" dxfId="82" priority="4" operator="equal">
      <formula>6</formula>
    </cfRule>
    <cfRule type="cellIs" dxfId="81" priority="5" operator="equal">
      <formula>5</formula>
    </cfRule>
    <cfRule type="cellIs" dxfId="80" priority="6" operator="equal">
      <formula>4</formula>
    </cfRule>
    <cfRule type="cellIs" dxfId="79" priority="7" operator="equal">
      <formula>3</formula>
    </cfRule>
    <cfRule type="cellIs" dxfId="78" priority="8" operator="equal">
      <formula>2</formula>
    </cfRule>
    <cfRule type="cellIs" dxfId="77" priority="9" operator="equal">
      <formula>1</formula>
    </cfRule>
  </conditionalFormatting>
  <conditionalFormatting sqref="D3">
    <cfRule type="cellIs" dxfId="76" priority="94" operator="equal">
      <formula>8</formula>
    </cfRule>
    <cfRule type="cellIs" dxfId="75" priority="101" operator="equal">
      <formula>1</formula>
    </cfRule>
    <cfRule type="cellIs" dxfId="74" priority="95" operator="equal">
      <formula>7</formula>
    </cfRule>
    <cfRule type="cellIs" dxfId="73" priority="96" operator="equal">
      <formula>6</formula>
    </cfRule>
    <cfRule type="cellIs" dxfId="72" priority="97" operator="equal">
      <formula>5</formula>
    </cfRule>
    <cfRule type="cellIs" dxfId="71" priority="98" operator="equal">
      <formula>4</formula>
    </cfRule>
    <cfRule type="cellIs" dxfId="70" priority="99" operator="equal">
      <formula>3</formula>
    </cfRule>
    <cfRule type="cellIs" dxfId="69" priority="100" operator="equal">
      <formula>2</formula>
    </cfRule>
  </conditionalFormatting>
  <conditionalFormatting sqref="D7">
    <cfRule type="cellIs" dxfId="68" priority="50" operator="equal">
      <formula>4</formula>
    </cfRule>
    <cfRule type="cellIs" dxfId="67" priority="49" operator="equal">
      <formula>5</formula>
    </cfRule>
    <cfRule type="cellIs" dxfId="66" priority="51" operator="equal">
      <formula>3</formula>
    </cfRule>
    <cfRule type="cellIs" dxfId="65" priority="52" operator="equal">
      <formula>2</formula>
    </cfRule>
    <cfRule type="cellIs" dxfId="64" priority="53" operator="equal">
      <formula>1</formula>
    </cfRule>
    <cfRule type="cellIs" dxfId="63" priority="48" operator="equal">
      <formula>6</formula>
    </cfRule>
    <cfRule type="cellIs" dxfId="62" priority="47" operator="equal">
      <formula>7</formula>
    </cfRule>
    <cfRule type="cellIs" dxfId="61" priority="46" operator="equal">
      <formula>8</formula>
    </cfRule>
  </conditionalFormatting>
  <conditionalFormatting sqref="D8 U8">
    <cfRule type="cellIs" dxfId="60" priority="45" operator="equal">
      <formula>"Verificar área a buscar del proceso"</formula>
    </cfRule>
  </conditionalFormatting>
  <conditionalFormatting sqref="D27">
    <cfRule type="cellIs" dxfId="59" priority="23" operator="equal">
      <formula>5</formula>
    </cfRule>
    <cfRule type="cellIs" dxfId="58" priority="22" operator="equal">
      <formula>6</formula>
    </cfRule>
    <cfRule type="cellIs" dxfId="57" priority="21" operator="equal">
      <formula>7</formula>
    </cfRule>
    <cfRule type="cellIs" dxfId="56" priority="20" operator="equal">
      <formula>8</formula>
    </cfRule>
    <cfRule type="cellIs" dxfId="55" priority="27" operator="equal">
      <formula>1</formula>
    </cfRule>
    <cfRule type="cellIs" dxfId="54" priority="25" operator="equal">
      <formula>3</formula>
    </cfRule>
    <cfRule type="cellIs" dxfId="53" priority="26" operator="equal">
      <formula>2</formula>
    </cfRule>
    <cfRule type="cellIs" dxfId="52" priority="24" operator="equal">
      <formula>4</formula>
    </cfRule>
  </conditionalFormatting>
  <conditionalFormatting sqref="D5:E5">
    <cfRule type="cellIs" dxfId="51" priority="61" operator="equal">
      <formula>1</formula>
    </cfRule>
    <cfRule type="cellIs" dxfId="50" priority="54" operator="equal">
      <formula>8</formula>
    </cfRule>
    <cfRule type="cellIs" dxfId="49" priority="55" operator="equal">
      <formula>7</formula>
    </cfRule>
    <cfRule type="cellIs" dxfId="48" priority="56" operator="equal">
      <formula>6</formula>
    </cfRule>
    <cfRule type="cellIs" dxfId="47" priority="57" operator="equal">
      <formula>5</formula>
    </cfRule>
    <cfRule type="cellIs" dxfId="46" priority="58" operator="equal">
      <formula>4</formula>
    </cfRule>
    <cfRule type="cellIs" dxfId="45" priority="59" operator="equal">
      <formula>3</formula>
    </cfRule>
    <cfRule type="cellIs" dxfId="44" priority="60" operator="equal">
      <formula>2</formula>
    </cfRule>
  </conditionalFormatting>
  <conditionalFormatting sqref="E2:AF4">
    <cfRule type="cellIs" dxfId="43" priority="62" operator="equal">
      <formula>8</formula>
    </cfRule>
    <cfRule type="cellIs" dxfId="42" priority="63" operator="equal">
      <formula>7</formula>
    </cfRule>
    <cfRule type="cellIs" dxfId="41" priority="64" operator="equal">
      <formula>6</formula>
    </cfRule>
    <cfRule type="cellIs" dxfId="40" priority="65" operator="equal">
      <formula>5</formula>
    </cfRule>
    <cfRule type="cellIs" dxfId="39" priority="66" operator="equal">
      <formula>4</formula>
    </cfRule>
    <cfRule type="cellIs" dxfId="38" priority="67" operator="equal">
      <formula>3</formula>
    </cfRule>
    <cfRule type="cellIs" dxfId="37" priority="69" operator="equal">
      <formula>1</formula>
    </cfRule>
    <cfRule type="cellIs" dxfId="36" priority="68" operator="equal">
      <formula>2</formula>
    </cfRule>
  </conditionalFormatting>
  <conditionalFormatting sqref="H8:T22">
    <cfRule type="cellIs" dxfId="35" priority="28" operator="equal">
      <formula>$D$8</formula>
    </cfRule>
  </conditionalFormatting>
  <conditionalFormatting sqref="Z49:AC49 Z58:AC58">
    <cfRule type="cellIs" dxfId="34" priority="10" operator="equal">
      <formula>0</formula>
    </cfRule>
  </conditionalFormatting>
  <conditionalFormatting sqref="Z98:AC98">
    <cfRule type="cellIs" dxfId="33" priority="1" operator="equal">
      <formula>0</formula>
    </cfRule>
  </conditionalFormatting>
  <conditionalFormatting sqref="AH3">
    <cfRule type="cellIs" dxfId="32" priority="31" operator="equal">
      <formula>6</formula>
    </cfRule>
    <cfRule type="cellIs" dxfId="31" priority="36" operator="equal">
      <formula>1</formula>
    </cfRule>
    <cfRule type="cellIs" dxfId="30" priority="35" operator="equal">
      <formula>2</formula>
    </cfRule>
    <cfRule type="cellIs" dxfId="29" priority="34" operator="equal">
      <formula>3</formula>
    </cfRule>
    <cfRule type="cellIs" dxfId="28" priority="33" operator="equal">
      <formula>4</formula>
    </cfRule>
    <cfRule type="cellIs" dxfId="27" priority="32" operator="equal">
      <formula>5</formula>
    </cfRule>
    <cfRule type="cellIs" dxfId="26" priority="30" operator="equal">
      <formula>7</formula>
    </cfRule>
    <cfRule type="cellIs" dxfId="25" priority="29" operator="equal">
      <formula>8</formula>
    </cfRule>
  </conditionalFormatting>
  <dataValidations disablePrompts="1" count="2">
    <dataValidation type="list" allowBlank="1" showInputMessage="1" showErrorMessage="1" sqref="D4" xr:uid="{695DE138-903B-45ED-AEF9-BEFAE799BE25}">
      <formula1>PROCESOS</formula1>
    </dataValidation>
    <dataValidation type="list" allowBlank="1" showInputMessage="1" showErrorMessage="1" sqref="D6" xr:uid="{AE311D3E-0F37-492D-AA5B-E67F6FFCEB88}">
      <formula1>IF($D$4="",$A$4,INDIRECT(DB4))</formula1>
    </dataValidation>
  </dataValidations>
  <printOptions horizontalCentered="1"/>
  <pageMargins left="0.43307086614173229" right="0.43307086614173229" top="0.74803149606299213" bottom="0.74803149606299213" header="0.31496062992125984" footer="0.31496062992125984"/>
  <pageSetup scale="50" orientation="landscape" r:id="rId1"/>
  <headerFooter>
    <oddHeader>&amp;C&amp;"Roboto,Negrita"&amp;28
&amp;36MATRIZ DE PROCESOS&amp;R&amp;G</oddHeader>
    <oddFooter>&amp;L&amp;"Roboto,Negrita"&amp;14Fecha Últ. Actualización:&amp;"Roboto,Normal"
Agosto 26&amp;C&amp;"Roboto,Normal"&amp;14SISTEMA DE GESTIÓN DE CALIDAD
OOMAPAS DE CAJEME&amp;R&amp;"-,Negrita"&amp;14Clave:
&amp;"-,Normal"OOMLSC-A21  Rev. 15</oddFooter>
  </headerFooter>
  <rowBreaks count="1" manualBreakCount="1">
    <brk id="40" max="16383"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22F1-81A3-43BE-82FC-DEB0FE174F01}">
  <sheetPr codeName="Hoja5"/>
  <dimension ref="A2:B30"/>
  <sheetViews>
    <sheetView showGridLines="0" workbookViewId="0">
      <selection activeCell="B75" sqref="B75"/>
    </sheetView>
  </sheetViews>
  <sheetFormatPr baseColWidth="10" defaultRowHeight="15"/>
  <cols>
    <col min="1" max="1" width="18" customWidth="1"/>
    <col min="2" max="2" width="9.85546875" bestFit="1" customWidth="1"/>
  </cols>
  <sheetData>
    <row r="2" spans="1:2">
      <c r="A2" t="s">
        <v>1422</v>
      </c>
      <c r="B2" t="s">
        <v>1423</v>
      </c>
    </row>
    <row r="3" spans="1:2" ht="22.5" customHeight="1">
      <c r="A3" s="65" t="s">
        <v>168</v>
      </c>
      <c r="B3" t="e" vm="1">
        <v>#VALUE!</v>
      </c>
    </row>
    <row r="4" spans="1:2" ht="18.75">
      <c r="A4" s="65" t="s">
        <v>184</v>
      </c>
      <c r="B4" s="48"/>
    </row>
    <row r="5" spans="1:2">
      <c r="A5" s="65" t="s">
        <v>194</v>
      </c>
      <c r="B5" t="e" vm="2">
        <v>#VALUE!</v>
      </c>
    </row>
    <row r="6" spans="1:2">
      <c r="A6" s="65" t="s">
        <v>161</v>
      </c>
      <c r="B6" t="e" vm="3">
        <v>#VALUE!</v>
      </c>
    </row>
    <row r="7" spans="1:2">
      <c r="A7" s="65" t="s">
        <v>7</v>
      </c>
      <c r="B7" t="e" vm="4">
        <v>#VALUE!</v>
      </c>
    </row>
    <row r="8" spans="1:2">
      <c r="A8" s="65" t="s">
        <v>174</v>
      </c>
      <c r="B8" t="e" vm="5">
        <v>#VALUE!</v>
      </c>
    </row>
    <row r="9" spans="1:2">
      <c r="A9" s="65" t="s">
        <v>181</v>
      </c>
      <c r="B9" t="e" vm="6">
        <v>#VALUE!</v>
      </c>
    </row>
    <row r="10" spans="1:2">
      <c r="A10" s="65" t="s">
        <v>170</v>
      </c>
      <c r="B10" t="e" vm="7">
        <v>#VALUE!</v>
      </c>
    </row>
    <row r="11" spans="1:2">
      <c r="A11" s="65" t="s">
        <v>167</v>
      </c>
      <c r="B11" t="e" vm="8">
        <v>#VALUE!</v>
      </c>
    </row>
    <row r="12" spans="1:2">
      <c r="A12" s="65" t="s">
        <v>163</v>
      </c>
      <c r="B12" t="e" vm="9">
        <v>#VALUE!</v>
      </c>
    </row>
    <row r="13" spans="1:2">
      <c r="A13" s="65" t="s">
        <v>178</v>
      </c>
      <c r="B13" t="e" vm="10">
        <v>#VALUE!</v>
      </c>
    </row>
    <row r="14" spans="1:2">
      <c r="A14" s="65" t="s">
        <v>172</v>
      </c>
      <c r="B14" t="e" vm="11">
        <v>#VALUE!</v>
      </c>
    </row>
    <row r="15" spans="1:2">
      <c r="A15" s="65" t="s">
        <v>1432</v>
      </c>
      <c r="B15" t="e" vm="12">
        <v>#VALUE!</v>
      </c>
    </row>
    <row r="16" spans="1:2">
      <c r="A16" s="65" t="s">
        <v>199</v>
      </c>
      <c r="B16" t="e" vm="13">
        <v>#VALUE!</v>
      </c>
    </row>
    <row r="17" spans="1:2">
      <c r="A17" s="65" t="s">
        <v>180</v>
      </c>
      <c r="B17" t="e" vm="14">
        <v>#VALUE!</v>
      </c>
    </row>
    <row r="18" spans="1:2">
      <c r="A18" s="65" t="s">
        <v>175</v>
      </c>
      <c r="B18" t="e" vm="15">
        <v>#VALUE!</v>
      </c>
    </row>
    <row r="19" spans="1:2">
      <c r="A19" s="65" t="s">
        <v>205</v>
      </c>
      <c r="B19" t="e" vm="16">
        <v>#VALUE!</v>
      </c>
    </row>
    <row r="20" spans="1:2">
      <c r="A20" s="65" t="s">
        <v>158</v>
      </c>
      <c r="B20" t="e" vm="17">
        <v>#VALUE!</v>
      </c>
    </row>
    <row r="21" spans="1:2">
      <c r="A21" s="65" t="s">
        <v>277</v>
      </c>
      <c r="B21" t="e" vm="18">
        <v>#VALUE!</v>
      </c>
    </row>
    <row r="22" spans="1:2">
      <c r="A22" s="65" t="s">
        <v>206</v>
      </c>
      <c r="B22" t="e" vm="19">
        <v>#VALUE!</v>
      </c>
    </row>
    <row r="23" spans="1:2">
      <c r="A23" s="65" t="s">
        <v>162</v>
      </c>
      <c r="B23" t="e" vm="20">
        <v>#VALUE!</v>
      </c>
    </row>
    <row r="24" spans="1:2">
      <c r="A24" s="65" t="s">
        <v>155</v>
      </c>
      <c r="B24" t="e" vm="21">
        <v>#VALUE!</v>
      </c>
    </row>
    <row r="25" spans="1:2">
      <c r="A25" s="65" t="s">
        <v>1183</v>
      </c>
      <c r="B25" t="e" vm="22">
        <v>#VALUE!</v>
      </c>
    </row>
    <row r="26" spans="1:2">
      <c r="A26" s="65" t="s">
        <v>304</v>
      </c>
      <c r="B26" t="e" vm="23">
        <v>#VALUE!</v>
      </c>
    </row>
    <row r="27" spans="1:2" ht="18.75">
      <c r="A27" s="65" t="s">
        <v>1418</v>
      </c>
      <c r="B27" s="48" t="e" vm="24">
        <v>#VALUE!</v>
      </c>
    </row>
    <row r="28" spans="1:2">
      <c r="A28" s="65" t="s">
        <v>188</v>
      </c>
      <c r="B28" t="e" vm="25">
        <v>#VALUE!</v>
      </c>
    </row>
    <row r="29" spans="1:2">
      <c r="A29" s="65" t="s">
        <v>165</v>
      </c>
      <c r="B29" t="e" vm="26">
        <v>#VALUE!</v>
      </c>
    </row>
    <row r="30" spans="1:2">
      <c r="A30" s="65" t="s">
        <v>182</v>
      </c>
      <c r="B30" t="e" vm="27">
        <v>#VALUE!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EF89B-BF35-4764-A681-8C61768550B0}">
  <sheetPr codeName="Hoja11">
    <pageSetUpPr fitToPage="1"/>
  </sheetPr>
  <dimension ref="B3:G17"/>
  <sheetViews>
    <sheetView showGridLines="0" view="pageLayout" zoomScale="85" zoomScaleNormal="90" zoomScalePageLayoutView="85" workbookViewId="0">
      <selection activeCell="B75" sqref="B75"/>
    </sheetView>
  </sheetViews>
  <sheetFormatPr baseColWidth="10" defaultColWidth="8" defaultRowHeight="15"/>
  <cols>
    <col min="1" max="1" width="7.5703125" customWidth="1"/>
    <col min="2" max="2" width="49.28515625" customWidth="1"/>
    <col min="3" max="3" width="31" customWidth="1"/>
    <col min="4" max="4" width="32.7109375" customWidth="1"/>
    <col min="5" max="5" width="18.85546875" customWidth="1"/>
    <col min="6" max="6" width="25.42578125" customWidth="1"/>
    <col min="7" max="7" width="19.7109375" customWidth="1"/>
  </cols>
  <sheetData>
    <row r="3" spans="2:7" ht="30" customHeight="1">
      <c r="B3" s="59" t="s">
        <v>256</v>
      </c>
      <c r="C3" s="113" t="s">
        <v>1420</v>
      </c>
      <c r="D3" s="114"/>
      <c r="E3" s="115"/>
    </row>
    <row r="6" spans="2:7" ht="43.5" customHeight="1">
      <c r="B6" s="60" t="s">
        <v>397</v>
      </c>
      <c r="C6" s="60" t="s">
        <v>398</v>
      </c>
      <c r="D6" s="60" t="s">
        <v>399</v>
      </c>
      <c r="E6" s="60" t="s">
        <v>400</v>
      </c>
      <c r="F6" s="60" t="s">
        <v>401</v>
      </c>
      <c r="G6" s="60" t="s">
        <v>402</v>
      </c>
    </row>
    <row r="7" spans="2:7" s="36" customFormat="1" ht="100.5" customHeight="1">
      <c r="B7" s="56" t="str" cm="1">
        <f t="array" ref="B7:G14">IFERROR(_xlfn._xlws.FILTER(COM[[Aspecto a comunicar]:[Estrategias de comunicación]],COM[área:]=$C$3),"")</f>
        <v>Cuando se inicie una obra.</v>
      </c>
      <c r="C7" s="57" t="str">
        <v>Gerencia de Supervisión y Control de Obras</v>
      </c>
      <c r="D7" s="57" t="str">
        <v>Subdirección de Mantenimiento de redes, Comunicación Social.</v>
      </c>
      <c r="E7" s="57" t="str">
        <v>Al momento de iniciar con la ejecución del contrato.</v>
      </c>
      <c r="F7" s="57" t="str">
        <v xml:space="preserve">Mediante oficio </v>
      </c>
      <c r="G7" s="57" t="str">
        <v>Medios electrónicos.</v>
      </c>
    </row>
    <row r="8" spans="2:7" s="36" customFormat="1" ht="100.5" customHeight="1">
      <c r="B8" s="58" t="str">
        <v xml:space="preserve">Resultados de la revisión por la dirección. </v>
      </c>
      <c r="C8" s="58" t="str">
        <v>Gerente  de Supervisión y Control de Obras</v>
      </c>
      <c r="D8" s="58" t="str">
        <v>Personal del área.</v>
      </c>
      <c r="E8" s="58" t="str">
        <v xml:space="preserve">Mensual </v>
      </c>
      <c r="F8" s="58" t="str">
        <v>OOMRSC-04</v>
      </c>
      <c r="G8" s="58" t="str">
        <v xml:space="preserve">Correo Electrónico </v>
      </c>
    </row>
    <row r="9" spans="2:7" s="36" customFormat="1" ht="100.5" customHeight="1">
      <c r="B9" s="58" t="str">
        <v>Cobro de Estimaciones</v>
      </c>
      <c r="C9" s="58" t="str">
        <v>Gerencia de Supervisión y Control de Obras</v>
      </c>
      <c r="D9" s="58" t="str">
        <v>Departamento de Tramites técnicos</v>
      </c>
      <c r="E9" s="58" t="str">
        <v>Al momento de autorizar una estimación.</v>
      </c>
      <c r="F9" s="58" t="str">
        <v>OOMXSO-01 OOMXSO-03</v>
      </c>
      <c r="G9" s="58" t="str">
        <v>EXPEDIENTES</v>
      </c>
    </row>
    <row r="10" spans="2:7" s="36" customFormat="1" ht="100.5" customHeight="1">
      <c r="B10" s="58" t="str">
        <v>Realización de convenios de monto, tiempo y conceptos</v>
      </c>
      <c r="C10" s="58" t="str">
        <v>Gerencia de Supervisión y Control de Obras</v>
      </c>
      <c r="D10" s="58" t="str">
        <v>Departamento de Licitaciones</v>
      </c>
      <c r="E10" s="58" t="str">
        <v>Al momento de que se requiera modificación</v>
      </c>
      <c r="F10" s="58" t="str">
        <v xml:space="preserve">OOMRCL- 16 OOMRCL-17       </v>
      </c>
      <c r="G10" s="58" t="str">
        <v>Físicamente y  Medios electrónicos.</v>
      </c>
    </row>
    <row r="11" spans="2:7" s="36" customFormat="1" ht="100.5" customHeight="1">
      <c r="B11" s="58" t="str">
        <v>Entrega de documentación</v>
      </c>
      <c r="C11" s="58" t="str">
        <v>Gerencia de Supervisión y Control de Obras</v>
      </c>
      <c r="D11" s="58" t="str">
        <v>Subdirección de Mantenimiento de Redes, Proyectos e Infraestructura</v>
      </c>
      <c r="E11" s="58" t="str">
        <v xml:space="preserve">Cuando se realice alguna actualización </v>
      </c>
      <c r="F11" s="58" t="str">
        <v>Plano de obra terminada, Oficio al área requirente</v>
      </c>
      <c r="G11" s="58" t="str">
        <v>Medios electrónicos.</v>
      </c>
    </row>
    <row r="12" spans="2:7" s="36" customFormat="1" ht="100.5" customHeight="1">
      <c r="B12" s="58" t="str">
        <v>Cuando se termine una obra.</v>
      </c>
      <c r="C12" s="58" t="str">
        <v>Gerencia de Supervisión y Control de Obras</v>
      </c>
      <c r="D12" s="58" t="str">
        <v>Subdirección de Mantenimiento de redes, Comunicación Social.</v>
      </c>
      <c r="E12" s="58" t="str">
        <v>Al momento de terminación del contrato.</v>
      </c>
      <c r="F12" s="58" t="str">
        <v xml:space="preserve">Mediante oficio </v>
      </c>
      <c r="G12" s="58" t="str">
        <v>Medios electrónicos, correo electrónico.</v>
      </c>
    </row>
    <row r="13" spans="2:7" s="36" customFormat="1" ht="100.5" customHeight="1">
      <c r="B13" s="58" t="str">
        <v>Realizar una conexión</v>
      </c>
      <c r="C13" s="58" t="str">
        <v>Gerencia de Supervisión y Control de Obras</v>
      </c>
      <c r="D13" s="58" t="str">
        <v>Subdirección de Mantenimiento de redes, Comunicación Social, CATEL.</v>
      </c>
      <c r="E13" s="58" t="str">
        <v>Al momento de requerir programar alguna conexión</v>
      </c>
      <c r="F13" s="58" t="str">
        <v xml:space="preserve">OOMRSO-17 OOMXSO-08  OOMXSO-09 </v>
      </c>
      <c r="G13" s="58" t="str">
        <v>Entrega de documentación físicamente</v>
      </c>
    </row>
    <row r="14" spans="2:7" s="36" customFormat="1" ht="100.5" customHeight="1">
      <c r="B14" s="58" t="str">
        <v xml:space="preserve">Activación del patrimonio </v>
      </c>
      <c r="C14" s="58" t="str">
        <v>Gerencia de Supervisión y Control de Obras</v>
      </c>
      <c r="D14" s="58" t="str">
        <v>Contabilidad</v>
      </c>
      <c r="E14" s="58" t="str">
        <v>Al momento de recibir un fraccionamiento</v>
      </c>
      <c r="F14" s="58" t="str">
        <v xml:space="preserve">Mediante oficio y copia de Acta Entrega-Recepción </v>
      </c>
      <c r="G14" s="58" t="str">
        <v xml:space="preserve">Entrega de documentacion fisicamente y Correo electronico </v>
      </c>
    </row>
    <row r="15" spans="2:7" s="36" customFormat="1" ht="100.5" customHeight="1">
      <c r="B15" s="58"/>
      <c r="C15" s="58"/>
      <c r="D15" s="58"/>
      <c r="E15" s="58"/>
      <c r="F15" s="58"/>
      <c r="G15" s="58"/>
    </row>
    <row r="16" spans="2:7" s="36" customFormat="1" ht="100.5" customHeight="1">
      <c r="B16" s="55"/>
      <c r="C16" s="55"/>
      <c r="D16" s="55"/>
      <c r="E16" s="55"/>
      <c r="F16" s="55"/>
      <c r="G16" s="55"/>
    </row>
    <row r="17" spans="2:7" ht="100.5" customHeight="1">
      <c r="B17" s="55"/>
      <c r="C17" s="55"/>
      <c r="D17" s="55"/>
      <c r="E17" s="55"/>
      <c r="F17" s="55"/>
      <c r="G17" s="55"/>
    </row>
  </sheetData>
  <mergeCells count="1">
    <mergeCell ref="C3:E3"/>
  </mergeCells>
  <pageMargins left="0.23622047244094491" right="0.23622047244094491" top="0.94488188976377963" bottom="0.74803149606299213" header="0.31496062992125984" footer="0.31496062992125984"/>
  <pageSetup scale="72" fitToHeight="0" orientation="landscape" r:id="rId1"/>
  <headerFooter>
    <oddHeader>&amp;L&amp;"-,Negrita"&amp;24MATRIZ DE COMUNICACIÓN&amp;R&amp;G</oddHeader>
    <oddFooter>&amp;L&amp;"-,Negrita"Fecha Últ. Actualización:&amp;"-,Normal"
Sep-25&amp;CSISTEMA DE GESTIÓN DE CALIDAD
OOMAPAS DE CAJEME&amp;R&amp;"-,Negrita"Clave:&amp;"-,Normal"
OOMLSC-A21  Rev. 12</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4062DF8D-3AB4-4D0A-821A-454EB7F954CF}">
          <x14:formula1>
            <xm:f>Hoja4!$A$1:$A$30</xm:f>
          </x14:formula1>
          <xm:sqref>C3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FC85C-7362-4D6B-A132-A572A28A9764}">
  <sheetPr codeName="Hoja7"/>
  <dimension ref="A1:H200"/>
  <sheetViews>
    <sheetView zoomScaleNormal="100" workbookViewId="0">
      <selection activeCell="B35" sqref="B35:G157"/>
    </sheetView>
  </sheetViews>
  <sheetFormatPr baseColWidth="10" defaultRowHeight="15"/>
  <cols>
    <col min="1" max="1" width="13.28515625" customWidth="1"/>
    <col min="2" max="2" width="27.28515625" bestFit="1" customWidth="1"/>
    <col min="3" max="3" width="21.28515625" customWidth="1"/>
    <col min="4" max="4" width="26.7109375" customWidth="1"/>
    <col min="5" max="5" width="23" customWidth="1"/>
    <col min="6" max="6" width="20.7109375" customWidth="1"/>
    <col min="7" max="7" width="14.7109375" customWidth="1"/>
    <col min="8" max="8" width="86.85546875" bestFit="1" customWidth="1"/>
  </cols>
  <sheetData>
    <row r="1" spans="1:8" s="54" customFormat="1" ht="35.25" customHeight="1">
      <c r="A1" s="54" t="s">
        <v>124</v>
      </c>
      <c r="B1" s="54" t="s">
        <v>614</v>
      </c>
      <c r="C1" s="54" t="s">
        <v>397</v>
      </c>
      <c r="D1" s="54" t="s">
        <v>398</v>
      </c>
      <c r="E1" s="54" t="s">
        <v>399</v>
      </c>
      <c r="F1" s="54" t="s">
        <v>400</v>
      </c>
      <c r="G1" s="54" t="s">
        <v>401</v>
      </c>
      <c r="H1" s="54" t="s">
        <v>402</v>
      </c>
    </row>
    <row r="2" spans="1:8" hidden="1">
      <c r="A2" t="s">
        <v>403</v>
      </c>
      <c r="B2" t="s">
        <v>175</v>
      </c>
      <c r="C2" t="s">
        <v>404</v>
      </c>
      <c r="D2" t="s">
        <v>405</v>
      </c>
      <c r="E2" t="s">
        <v>406</v>
      </c>
      <c r="F2" t="s">
        <v>407</v>
      </c>
      <c r="G2" t="s">
        <v>408</v>
      </c>
      <c r="H2" t="s">
        <v>409</v>
      </c>
    </row>
    <row r="3" spans="1:8" hidden="1">
      <c r="A3" t="s">
        <v>403</v>
      </c>
      <c r="B3" t="s">
        <v>175</v>
      </c>
      <c r="C3" t="s">
        <v>410</v>
      </c>
      <c r="D3" t="s">
        <v>405</v>
      </c>
      <c r="E3" t="s">
        <v>411</v>
      </c>
      <c r="F3" t="s">
        <v>412</v>
      </c>
      <c r="G3" t="s">
        <v>413</v>
      </c>
      <c r="H3" t="s">
        <v>414</v>
      </c>
    </row>
    <row r="4" spans="1:8" hidden="1">
      <c r="A4" t="s">
        <v>403</v>
      </c>
      <c r="B4" t="s">
        <v>175</v>
      </c>
      <c r="C4" t="s">
        <v>415</v>
      </c>
      <c r="D4" t="s">
        <v>405</v>
      </c>
      <c r="E4" t="s">
        <v>416</v>
      </c>
      <c r="F4" t="s">
        <v>407</v>
      </c>
      <c r="G4" t="s">
        <v>417</v>
      </c>
      <c r="H4" t="s">
        <v>418</v>
      </c>
    </row>
    <row r="5" spans="1:8" hidden="1">
      <c r="A5" t="s">
        <v>403</v>
      </c>
      <c r="B5" t="s">
        <v>175</v>
      </c>
      <c r="C5" t="s">
        <v>419</v>
      </c>
      <c r="D5" t="s">
        <v>405</v>
      </c>
      <c r="E5" t="s">
        <v>411</v>
      </c>
      <c r="F5" t="s">
        <v>407</v>
      </c>
      <c r="G5" t="s">
        <v>420</v>
      </c>
      <c r="H5" t="s">
        <v>409</v>
      </c>
    </row>
    <row r="6" spans="1:8" hidden="1">
      <c r="A6" t="s">
        <v>403</v>
      </c>
      <c r="B6" t="s">
        <v>175</v>
      </c>
      <c r="C6" t="s">
        <v>421</v>
      </c>
      <c r="D6" t="s">
        <v>405</v>
      </c>
      <c r="E6" t="s">
        <v>411</v>
      </c>
      <c r="F6" t="s">
        <v>366</v>
      </c>
      <c r="G6" t="s">
        <v>422</v>
      </c>
      <c r="H6" t="s">
        <v>409</v>
      </c>
    </row>
    <row r="7" spans="1:8" hidden="1">
      <c r="A7" t="s">
        <v>403</v>
      </c>
      <c r="B7" t="s">
        <v>168</v>
      </c>
      <c r="C7" t="s">
        <v>423</v>
      </c>
      <c r="D7" t="s">
        <v>168</v>
      </c>
      <c r="E7" t="s">
        <v>424</v>
      </c>
      <c r="F7" t="s">
        <v>407</v>
      </c>
      <c r="G7" t="s">
        <v>425</v>
      </c>
      <c r="H7" t="s">
        <v>426</v>
      </c>
    </row>
    <row r="8" spans="1:8" hidden="1">
      <c r="A8" t="s">
        <v>403</v>
      </c>
      <c r="B8" t="s">
        <v>168</v>
      </c>
      <c r="C8" t="s">
        <v>419</v>
      </c>
      <c r="D8" t="s">
        <v>427</v>
      </c>
      <c r="E8" t="s">
        <v>428</v>
      </c>
      <c r="F8" t="s">
        <v>407</v>
      </c>
      <c r="G8" t="s">
        <v>420</v>
      </c>
      <c r="H8" t="s">
        <v>429</v>
      </c>
    </row>
    <row r="9" spans="1:8" hidden="1">
      <c r="A9" t="s">
        <v>403</v>
      </c>
      <c r="B9" t="s">
        <v>168</v>
      </c>
      <c r="C9" t="s">
        <v>356</v>
      </c>
      <c r="D9" t="s">
        <v>168</v>
      </c>
      <c r="E9" t="s">
        <v>430</v>
      </c>
      <c r="F9" t="s">
        <v>431</v>
      </c>
      <c r="G9" t="s">
        <v>432</v>
      </c>
      <c r="H9" t="s">
        <v>429</v>
      </c>
    </row>
    <row r="10" spans="1:8" hidden="1">
      <c r="A10" t="s">
        <v>403</v>
      </c>
      <c r="B10" t="s">
        <v>168</v>
      </c>
      <c r="C10" t="s">
        <v>433</v>
      </c>
      <c r="D10" t="s">
        <v>168</v>
      </c>
      <c r="E10" t="s">
        <v>430</v>
      </c>
      <c r="F10" t="s">
        <v>434</v>
      </c>
      <c r="G10" t="s">
        <v>433</v>
      </c>
      <c r="H10" t="s">
        <v>429</v>
      </c>
    </row>
    <row r="11" spans="1:8" hidden="1">
      <c r="A11" t="s">
        <v>403</v>
      </c>
      <c r="B11" t="s">
        <v>168</v>
      </c>
      <c r="C11" t="s">
        <v>435</v>
      </c>
      <c r="D11" t="s">
        <v>168</v>
      </c>
      <c r="E11" t="s">
        <v>436</v>
      </c>
      <c r="F11" t="s">
        <v>434</v>
      </c>
      <c r="G11" t="s">
        <v>437</v>
      </c>
      <c r="H11" t="s">
        <v>438</v>
      </c>
    </row>
    <row r="12" spans="1:8" hidden="1">
      <c r="A12" t="s">
        <v>403</v>
      </c>
      <c r="B12" t="s">
        <v>168</v>
      </c>
      <c r="C12" t="s">
        <v>439</v>
      </c>
      <c r="D12" t="s">
        <v>168</v>
      </c>
      <c r="E12" t="s">
        <v>440</v>
      </c>
      <c r="F12" t="s">
        <v>431</v>
      </c>
      <c r="G12" t="s">
        <v>439</v>
      </c>
      <c r="H12" t="s">
        <v>429</v>
      </c>
    </row>
    <row r="13" spans="1:8" hidden="1">
      <c r="A13" t="s">
        <v>403</v>
      </c>
      <c r="B13" t="s">
        <v>168</v>
      </c>
      <c r="C13" t="s">
        <v>441</v>
      </c>
      <c r="D13" t="s">
        <v>168</v>
      </c>
      <c r="E13" t="s">
        <v>442</v>
      </c>
      <c r="F13" t="s">
        <v>407</v>
      </c>
      <c r="G13" t="s">
        <v>443</v>
      </c>
      <c r="H13" t="s">
        <v>444</v>
      </c>
    </row>
    <row r="14" spans="1:8" hidden="1">
      <c r="A14" t="s">
        <v>403</v>
      </c>
      <c r="B14" t="s">
        <v>168</v>
      </c>
      <c r="C14" t="s">
        <v>445</v>
      </c>
      <c r="D14" t="s">
        <v>168</v>
      </c>
      <c r="E14" t="s">
        <v>446</v>
      </c>
      <c r="F14" t="s">
        <v>447</v>
      </c>
      <c r="G14" t="s">
        <v>448</v>
      </c>
      <c r="H14" t="s">
        <v>426</v>
      </c>
    </row>
    <row r="15" spans="1:8" ht="45" hidden="1">
      <c r="A15" t="s">
        <v>403</v>
      </c>
      <c r="B15" t="s">
        <v>174</v>
      </c>
      <c r="C15" t="s">
        <v>449</v>
      </c>
      <c r="D15" s="4" t="s">
        <v>450</v>
      </c>
      <c r="E15" t="s">
        <v>451</v>
      </c>
      <c r="F15" t="s">
        <v>452</v>
      </c>
      <c r="G15" t="s">
        <v>453</v>
      </c>
      <c r="H15" t="s">
        <v>454</v>
      </c>
    </row>
    <row r="16" spans="1:8" ht="30" hidden="1">
      <c r="A16" t="s">
        <v>403</v>
      </c>
      <c r="B16" t="s">
        <v>174</v>
      </c>
      <c r="C16" t="s">
        <v>1217</v>
      </c>
      <c r="D16" s="4" t="s">
        <v>617</v>
      </c>
      <c r="E16" t="s">
        <v>450</v>
      </c>
      <c r="F16" t="s">
        <v>455</v>
      </c>
      <c r="G16" t="s">
        <v>456</v>
      </c>
      <c r="H16" t="s">
        <v>454</v>
      </c>
    </row>
    <row r="17" spans="1:8" ht="30" hidden="1">
      <c r="A17" t="s">
        <v>403</v>
      </c>
      <c r="B17" t="s">
        <v>174</v>
      </c>
      <c r="C17" t="s">
        <v>457</v>
      </c>
      <c r="D17" s="4" t="s">
        <v>617</v>
      </c>
      <c r="E17" t="s">
        <v>458</v>
      </c>
      <c r="F17" t="s">
        <v>459</v>
      </c>
      <c r="G17" t="s">
        <v>460</v>
      </c>
      <c r="H17" t="s">
        <v>461</v>
      </c>
    </row>
    <row r="18" spans="1:8" hidden="1">
      <c r="A18" t="s">
        <v>403</v>
      </c>
      <c r="B18" t="s">
        <v>174</v>
      </c>
      <c r="C18" t="s">
        <v>462</v>
      </c>
      <c r="D18" t="s">
        <v>458</v>
      </c>
      <c r="E18" t="s">
        <v>463</v>
      </c>
      <c r="F18" t="s">
        <v>366</v>
      </c>
      <c r="G18" t="s">
        <v>464</v>
      </c>
      <c r="H18" t="s">
        <v>465</v>
      </c>
    </row>
    <row r="19" spans="1:8" hidden="1">
      <c r="A19" t="s">
        <v>403</v>
      </c>
      <c r="B19" t="s">
        <v>174</v>
      </c>
      <c r="C19" t="s">
        <v>466</v>
      </c>
      <c r="D19" t="s">
        <v>458</v>
      </c>
      <c r="E19" t="s">
        <v>277</v>
      </c>
      <c r="F19" t="s">
        <v>263</v>
      </c>
      <c r="G19" t="s">
        <v>467</v>
      </c>
      <c r="H19" t="s">
        <v>468</v>
      </c>
    </row>
    <row r="20" spans="1:8" hidden="1">
      <c r="A20" t="s">
        <v>403</v>
      </c>
      <c r="B20" t="s">
        <v>174</v>
      </c>
      <c r="C20" t="s">
        <v>1218</v>
      </c>
      <c r="D20" t="s">
        <v>458</v>
      </c>
      <c r="E20" t="s">
        <v>469</v>
      </c>
      <c r="F20" t="s">
        <v>470</v>
      </c>
      <c r="G20" t="s">
        <v>471</v>
      </c>
      <c r="H20" t="s">
        <v>472</v>
      </c>
    </row>
    <row r="21" spans="1:8" hidden="1">
      <c r="A21" t="s">
        <v>403</v>
      </c>
      <c r="B21" t="s">
        <v>174</v>
      </c>
      <c r="C21" t="s">
        <v>419</v>
      </c>
      <c r="D21" t="s">
        <v>458</v>
      </c>
      <c r="E21" t="s">
        <v>428</v>
      </c>
      <c r="F21" t="s">
        <v>407</v>
      </c>
      <c r="G21" t="s">
        <v>420</v>
      </c>
      <c r="H21" t="s">
        <v>429</v>
      </c>
    </row>
    <row r="22" spans="1:8" hidden="1">
      <c r="A22" t="s">
        <v>403</v>
      </c>
      <c r="B22" t="s">
        <v>174</v>
      </c>
      <c r="C22" t="s">
        <v>473</v>
      </c>
      <c r="D22" t="s">
        <v>458</v>
      </c>
      <c r="E22" t="s">
        <v>474</v>
      </c>
      <c r="F22" t="s">
        <v>366</v>
      </c>
      <c r="G22" t="s">
        <v>475</v>
      </c>
      <c r="H22" t="s">
        <v>476</v>
      </c>
    </row>
    <row r="23" spans="1:8" hidden="1">
      <c r="A23" t="s">
        <v>403</v>
      </c>
      <c r="B23" t="s">
        <v>174</v>
      </c>
      <c r="C23" t="s">
        <v>254</v>
      </c>
      <c r="D23" t="s">
        <v>458</v>
      </c>
      <c r="E23" t="s">
        <v>478</v>
      </c>
      <c r="F23" t="s">
        <v>479</v>
      </c>
      <c r="G23" t="s">
        <v>477</v>
      </c>
      <c r="H23" t="s">
        <v>472</v>
      </c>
    </row>
    <row r="24" spans="1:8" hidden="1">
      <c r="A24" t="s">
        <v>403</v>
      </c>
      <c r="B24" t="s">
        <v>174</v>
      </c>
      <c r="C24" t="s">
        <v>410</v>
      </c>
      <c r="D24" t="s">
        <v>458</v>
      </c>
      <c r="E24" t="s">
        <v>478</v>
      </c>
      <c r="F24" t="s">
        <v>480</v>
      </c>
      <c r="G24" t="s">
        <v>481</v>
      </c>
      <c r="H24" t="s">
        <v>472</v>
      </c>
    </row>
    <row r="25" spans="1:8" hidden="1">
      <c r="A25" t="s">
        <v>403</v>
      </c>
      <c r="B25" t="s">
        <v>174</v>
      </c>
      <c r="C25" t="s">
        <v>482</v>
      </c>
      <c r="D25" t="s">
        <v>458</v>
      </c>
      <c r="E25" t="s">
        <v>483</v>
      </c>
      <c r="F25" t="s">
        <v>484</v>
      </c>
      <c r="G25" t="s">
        <v>485</v>
      </c>
      <c r="H25" t="s">
        <v>472</v>
      </c>
    </row>
    <row r="26" spans="1:8" hidden="1">
      <c r="A26" t="s">
        <v>403</v>
      </c>
      <c r="B26" t="s">
        <v>165</v>
      </c>
      <c r="C26" t="s">
        <v>486</v>
      </c>
      <c r="D26" t="s">
        <v>487</v>
      </c>
      <c r="E26" t="s">
        <v>488</v>
      </c>
      <c r="F26" t="s">
        <v>489</v>
      </c>
      <c r="G26" t="s">
        <v>490</v>
      </c>
      <c r="H26" t="s">
        <v>491</v>
      </c>
    </row>
    <row r="27" spans="1:8" hidden="1">
      <c r="A27" t="s">
        <v>403</v>
      </c>
      <c r="B27" t="s">
        <v>165</v>
      </c>
      <c r="C27" t="s">
        <v>419</v>
      </c>
      <c r="D27" t="s">
        <v>492</v>
      </c>
      <c r="E27" t="s">
        <v>428</v>
      </c>
      <c r="F27" t="s">
        <v>407</v>
      </c>
      <c r="G27" t="s">
        <v>420</v>
      </c>
      <c r="H27" t="s">
        <v>429</v>
      </c>
    </row>
    <row r="28" spans="1:8" hidden="1">
      <c r="A28" t="s">
        <v>403</v>
      </c>
      <c r="B28" t="s">
        <v>165</v>
      </c>
      <c r="C28" t="s">
        <v>477</v>
      </c>
      <c r="D28" t="s">
        <v>487</v>
      </c>
      <c r="E28" t="s">
        <v>493</v>
      </c>
      <c r="F28" t="s">
        <v>494</v>
      </c>
      <c r="G28" t="s">
        <v>477</v>
      </c>
      <c r="H28" t="s">
        <v>491</v>
      </c>
    </row>
    <row r="29" spans="1:8" hidden="1">
      <c r="A29" t="s">
        <v>403</v>
      </c>
      <c r="B29" t="s">
        <v>165</v>
      </c>
      <c r="C29" t="s">
        <v>495</v>
      </c>
      <c r="D29" t="s">
        <v>487</v>
      </c>
      <c r="E29" t="s">
        <v>496</v>
      </c>
      <c r="F29" t="s">
        <v>497</v>
      </c>
      <c r="G29" t="s">
        <v>498</v>
      </c>
      <c r="H29" t="s">
        <v>499</v>
      </c>
    </row>
    <row r="30" spans="1:8" hidden="1">
      <c r="A30" t="s">
        <v>403</v>
      </c>
      <c r="B30" t="s">
        <v>165</v>
      </c>
      <c r="C30" t="s">
        <v>500</v>
      </c>
      <c r="D30" t="s">
        <v>487</v>
      </c>
      <c r="E30" t="s">
        <v>501</v>
      </c>
      <c r="F30" t="s">
        <v>434</v>
      </c>
      <c r="G30" t="s">
        <v>502</v>
      </c>
      <c r="H30" t="s">
        <v>503</v>
      </c>
    </row>
    <row r="31" spans="1:8" hidden="1">
      <c r="A31" t="s">
        <v>403</v>
      </c>
      <c r="B31" t="s">
        <v>165</v>
      </c>
      <c r="C31" t="s">
        <v>504</v>
      </c>
      <c r="D31" t="s">
        <v>487</v>
      </c>
      <c r="E31" t="s">
        <v>505</v>
      </c>
      <c r="F31" t="s">
        <v>489</v>
      </c>
      <c r="G31" t="s">
        <v>506</v>
      </c>
      <c r="H31" t="s">
        <v>507</v>
      </c>
    </row>
    <row r="32" spans="1:8">
      <c r="A32" t="s">
        <v>403</v>
      </c>
      <c r="B32" t="s">
        <v>304</v>
      </c>
      <c r="C32" t="s">
        <v>508</v>
      </c>
      <c r="D32" t="s">
        <v>509</v>
      </c>
      <c r="E32" t="s">
        <v>510</v>
      </c>
      <c r="F32" t="s">
        <v>407</v>
      </c>
      <c r="G32" t="s">
        <v>511</v>
      </c>
      <c r="H32" t="s">
        <v>512</v>
      </c>
    </row>
    <row r="33" spans="1:8">
      <c r="A33" t="s">
        <v>403</v>
      </c>
      <c r="B33" t="s">
        <v>304</v>
      </c>
      <c r="C33" t="s">
        <v>410</v>
      </c>
      <c r="D33" t="s">
        <v>509</v>
      </c>
      <c r="E33" t="s">
        <v>510</v>
      </c>
      <c r="F33" t="s">
        <v>412</v>
      </c>
      <c r="G33" t="s">
        <v>413</v>
      </c>
      <c r="H33" t="s">
        <v>513</v>
      </c>
    </row>
    <row r="34" spans="1:8">
      <c r="A34" t="s">
        <v>403</v>
      </c>
      <c r="B34" t="s">
        <v>304</v>
      </c>
      <c r="C34" t="s">
        <v>415</v>
      </c>
      <c r="D34" t="s">
        <v>509</v>
      </c>
      <c r="E34" t="s">
        <v>416</v>
      </c>
      <c r="F34" t="s">
        <v>407</v>
      </c>
      <c r="G34" t="s">
        <v>417</v>
      </c>
      <c r="H34" t="s">
        <v>418</v>
      </c>
    </row>
    <row r="35" spans="1:8">
      <c r="A35" t="s">
        <v>403</v>
      </c>
      <c r="B35" t="s">
        <v>304</v>
      </c>
      <c r="C35" t="s">
        <v>419</v>
      </c>
      <c r="D35" t="s">
        <v>509</v>
      </c>
      <c r="E35" t="s">
        <v>510</v>
      </c>
      <c r="F35" t="s">
        <v>407</v>
      </c>
      <c r="G35" t="s">
        <v>420</v>
      </c>
      <c r="H35" t="s">
        <v>514</v>
      </c>
    </row>
    <row r="36" spans="1:8">
      <c r="A36" t="s">
        <v>403</v>
      </c>
      <c r="B36" t="s">
        <v>304</v>
      </c>
      <c r="C36" t="s">
        <v>515</v>
      </c>
      <c r="D36" t="s">
        <v>509</v>
      </c>
      <c r="E36" t="s">
        <v>510</v>
      </c>
      <c r="F36" t="s">
        <v>366</v>
      </c>
      <c r="G36" t="s">
        <v>516</v>
      </c>
      <c r="H36" t="s">
        <v>517</v>
      </c>
    </row>
    <row r="37" spans="1:8">
      <c r="A37" t="s">
        <v>403</v>
      </c>
      <c r="B37" t="s">
        <v>304</v>
      </c>
      <c r="C37" t="s">
        <v>254</v>
      </c>
      <c r="D37" t="s">
        <v>518</v>
      </c>
      <c r="E37" t="s">
        <v>519</v>
      </c>
      <c r="F37" t="s">
        <v>407</v>
      </c>
      <c r="G37" t="s">
        <v>254</v>
      </c>
      <c r="H37" t="s">
        <v>263</v>
      </c>
    </row>
    <row r="38" spans="1:8">
      <c r="A38" t="s">
        <v>403</v>
      </c>
      <c r="B38" t="s">
        <v>304</v>
      </c>
      <c r="C38" t="s">
        <v>520</v>
      </c>
      <c r="D38" t="s">
        <v>521</v>
      </c>
      <c r="E38" t="s">
        <v>522</v>
      </c>
      <c r="F38" t="s">
        <v>407</v>
      </c>
      <c r="G38" t="s">
        <v>523</v>
      </c>
      <c r="H38" t="s">
        <v>524</v>
      </c>
    </row>
    <row r="39" spans="1:8">
      <c r="A39" t="s">
        <v>403</v>
      </c>
      <c r="B39" t="s">
        <v>304</v>
      </c>
      <c r="C39" t="s">
        <v>525</v>
      </c>
      <c r="D39" t="s">
        <v>521</v>
      </c>
      <c r="E39" t="s">
        <v>522</v>
      </c>
      <c r="F39" t="s">
        <v>407</v>
      </c>
      <c r="G39" t="s">
        <v>526</v>
      </c>
      <c r="H39" t="s">
        <v>524</v>
      </c>
    </row>
    <row r="40" spans="1:8">
      <c r="A40" t="s">
        <v>403</v>
      </c>
      <c r="B40" t="s">
        <v>304</v>
      </c>
      <c r="C40" t="s">
        <v>527</v>
      </c>
      <c r="D40" t="s">
        <v>528</v>
      </c>
      <c r="E40" t="s">
        <v>529</v>
      </c>
      <c r="F40" t="s">
        <v>407</v>
      </c>
      <c r="G40" t="s">
        <v>530</v>
      </c>
      <c r="H40" t="s">
        <v>524</v>
      </c>
    </row>
    <row r="41" spans="1:8" hidden="1">
      <c r="A41" t="s">
        <v>403</v>
      </c>
      <c r="B41" t="s">
        <v>1420</v>
      </c>
      <c r="C41" t="s">
        <v>531</v>
      </c>
      <c r="D41" t="s">
        <v>532</v>
      </c>
      <c r="E41" t="s">
        <v>533</v>
      </c>
      <c r="F41" t="s">
        <v>534</v>
      </c>
      <c r="G41" t="s">
        <v>535</v>
      </c>
      <c r="H41" t="s">
        <v>536</v>
      </c>
    </row>
    <row r="42" spans="1:8" hidden="1">
      <c r="A42" t="s">
        <v>403</v>
      </c>
      <c r="B42" t="s">
        <v>1420</v>
      </c>
      <c r="C42" t="s">
        <v>419</v>
      </c>
      <c r="D42" t="s">
        <v>537</v>
      </c>
      <c r="E42" t="s">
        <v>428</v>
      </c>
      <c r="F42" t="s">
        <v>407</v>
      </c>
      <c r="G42" t="s">
        <v>420</v>
      </c>
      <c r="H42" t="s">
        <v>429</v>
      </c>
    </row>
    <row r="43" spans="1:8" hidden="1">
      <c r="A43" t="s">
        <v>403</v>
      </c>
      <c r="B43" t="s">
        <v>1420</v>
      </c>
      <c r="C43" t="s">
        <v>538</v>
      </c>
      <c r="D43" t="s">
        <v>532</v>
      </c>
      <c r="E43" t="s">
        <v>539</v>
      </c>
      <c r="F43" t="s">
        <v>540</v>
      </c>
      <c r="G43" t="s">
        <v>541</v>
      </c>
      <c r="H43" t="s">
        <v>542</v>
      </c>
    </row>
    <row r="44" spans="1:8" hidden="1">
      <c r="A44" t="s">
        <v>403</v>
      </c>
      <c r="B44" t="s">
        <v>1420</v>
      </c>
      <c r="C44" t="s">
        <v>543</v>
      </c>
      <c r="D44" t="s">
        <v>532</v>
      </c>
      <c r="E44" t="s">
        <v>544</v>
      </c>
      <c r="F44" t="s">
        <v>545</v>
      </c>
      <c r="G44" t="s">
        <v>546</v>
      </c>
      <c r="H44" t="s">
        <v>547</v>
      </c>
    </row>
    <row r="45" spans="1:8" hidden="1">
      <c r="A45" t="s">
        <v>403</v>
      </c>
      <c r="B45" t="s">
        <v>1420</v>
      </c>
      <c r="C45" t="s">
        <v>548</v>
      </c>
      <c r="D45" t="s">
        <v>532</v>
      </c>
      <c r="E45" t="s">
        <v>549</v>
      </c>
      <c r="F45" t="s">
        <v>550</v>
      </c>
      <c r="G45" t="s">
        <v>551</v>
      </c>
      <c r="H45" t="s">
        <v>536</v>
      </c>
    </row>
    <row r="46" spans="1:8" hidden="1">
      <c r="A46" t="s">
        <v>403</v>
      </c>
      <c r="B46" t="s">
        <v>1420</v>
      </c>
      <c r="C46" t="s">
        <v>552</v>
      </c>
      <c r="D46" t="s">
        <v>532</v>
      </c>
      <c r="E46" t="s">
        <v>533</v>
      </c>
      <c r="F46" t="s">
        <v>553</v>
      </c>
      <c r="G46" t="s">
        <v>535</v>
      </c>
      <c r="H46" t="s">
        <v>554</v>
      </c>
    </row>
    <row r="47" spans="1:8" hidden="1">
      <c r="A47" t="s">
        <v>403</v>
      </c>
      <c r="B47" t="s">
        <v>1420</v>
      </c>
      <c r="C47" t="s">
        <v>555</v>
      </c>
      <c r="D47" t="s">
        <v>532</v>
      </c>
      <c r="E47" t="s">
        <v>556</v>
      </c>
      <c r="F47" t="s">
        <v>557</v>
      </c>
      <c r="G47" t="s">
        <v>558</v>
      </c>
      <c r="H47" t="s">
        <v>559</v>
      </c>
    </row>
    <row r="48" spans="1:8" hidden="1">
      <c r="A48" t="s">
        <v>403</v>
      </c>
      <c r="B48" t="s">
        <v>1420</v>
      </c>
      <c r="C48" t="s">
        <v>560</v>
      </c>
      <c r="D48" t="s">
        <v>532</v>
      </c>
      <c r="E48" t="s">
        <v>161</v>
      </c>
      <c r="F48" t="s">
        <v>561</v>
      </c>
      <c r="G48" t="s">
        <v>562</v>
      </c>
      <c r="H48" t="s">
        <v>563</v>
      </c>
    </row>
    <row r="49" spans="1:8" hidden="1">
      <c r="A49" t="s">
        <v>403</v>
      </c>
      <c r="B49" t="s">
        <v>205</v>
      </c>
      <c r="C49" t="s">
        <v>564</v>
      </c>
      <c r="D49" t="s">
        <v>565</v>
      </c>
      <c r="E49" t="s">
        <v>566</v>
      </c>
      <c r="F49" t="s">
        <v>407</v>
      </c>
      <c r="G49" t="s">
        <v>567</v>
      </c>
      <c r="H49" t="s">
        <v>444</v>
      </c>
    </row>
    <row r="50" spans="1:8" hidden="1">
      <c r="A50" t="s">
        <v>403</v>
      </c>
      <c r="B50" t="s">
        <v>205</v>
      </c>
      <c r="C50" t="s">
        <v>410</v>
      </c>
      <c r="D50" t="s">
        <v>565</v>
      </c>
      <c r="E50" t="s">
        <v>568</v>
      </c>
      <c r="F50" t="s">
        <v>569</v>
      </c>
      <c r="G50" t="s">
        <v>506</v>
      </c>
      <c r="H50" t="s">
        <v>570</v>
      </c>
    </row>
    <row r="51" spans="1:8" hidden="1">
      <c r="A51" t="s">
        <v>403</v>
      </c>
      <c r="B51" t="s">
        <v>205</v>
      </c>
      <c r="C51" t="s">
        <v>419</v>
      </c>
      <c r="D51" t="s">
        <v>565</v>
      </c>
      <c r="E51" t="s">
        <v>428</v>
      </c>
      <c r="F51" t="s">
        <v>407</v>
      </c>
      <c r="G51" t="s">
        <v>420</v>
      </c>
      <c r="H51" t="s">
        <v>429</v>
      </c>
    </row>
    <row r="52" spans="1:8" hidden="1">
      <c r="A52" t="s">
        <v>403</v>
      </c>
      <c r="B52" t="s">
        <v>205</v>
      </c>
      <c r="C52" t="s">
        <v>571</v>
      </c>
      <c r="D52" t="s">
        <v>565</v>
      </c>
      <c r="E52" t="s">
        <v>568</v>
      </c>
      <c r="F52" t="s">
        <v>407</v>
      </c>
      <c r="G52" t="s">
        <v>506</v>
      </c>
      <c r="H52" t="s">
        <v>570</v>
      </c>
    </row>
    <row r="53" spans="1:8" hidden="1">
      <c r="A53" t="s">
        <v>403</v>
      </c>
      <c r="B53" t="s">
        <v>205</v>
      </c>
      <c r="C53" t="s">
        <v>572</v>
      </c>
      <c r="D53" t="s">
        <v>565</v>
      </c>
      <c r="E53" t="s">
        <v>568</v>
      </c>
      <c r="F53" t="s">
        <v>573</v>
      </c>
      <c r="G53" t="s">
        <v>574</v>
      </c>
      <c r="H53" t="s">
        <v>575</v>
      </c>
    </row>
    <row r="54" spans="1:8" hidden="1">
      <c r="A54" t="s">
        <v>403</v>
      </c>
      <c r="B54" t="s">
        <v>205</v>
      </c>
      <c r="C54" t="s">
        <v>576</v>
      </c>
      <c r="D54" t="s">
        <v>565</v>
      </c>
      <c r="E54" t="s">
        <v>577</v>
      </c>
      <c r="F54" t="s">
        <v>265</v>
      </c>
      <c r="G54" t="s">
        <v>578</v>
      </c>
      <c r="H54" t="s">
        <v>579</v>
      </c>
    </row>
    <row r="55" spans="1:8" hidden="1">
      <c r="A55" t="s">
        <v>403</v>
      </c>
      <c r="B55" t="s">
        <v>205</v>
      </c>
      <c r="C55" t="s">
        <v>580</v>
      </c>
      <c r="D55" t="s">
        <v>565</v>
      </c>
      <c r="E55" t="s">
        <v>581</v>
      </c>
      <c r="F55" t="s">
        <v>265</v>
      </c>
      <c r="G55" t="s">
        <v>582</v>
      </c>
      <c r="H55" t="s">
        <v>579</v>
      </c>
    </row>
    <row r="56" spans="1:8" hidden="1">
      <c r="A56" t="s">
        <v>403</v>
      </c>
      <c r="B56" t="s">
        <v>205</v>
      </c>
      <c r="C56" t="s">
        <v>583</v>
      </c>
      <c r="D56" t="s">
        <v>565</v>
      </c>
      <c r="E56" t="s">
        <v>584</v>
      </c>
      <c r="F56" t="s">
        <v>265</v>
      </c>
      <c r="G56" t="s">
        <v>585</v>
      </c>
      <c r="H56" t="s">
        <v>472</v>
      </c>
    </row>
    <row r="57" spans="1:8" hidden="1">
      <c r="A57" t="s">
        <v>403</v>
      </c>
      <c r="B57" t="s">
        <v>172</v>
      </c>
      <c r="C57" t="s">
        <v>586</v>
      </c>
      <c r="D57" t="s">
        <v>587</v>
      </c>
      <c r="E57" t="s">
        <v>588</v>
      </c>
      <c r="F57" t="s">
        <v>589</v>
      </c>
      <c r="G57" t="s">
        <v>590</v>
      </c>
      <c r="H57" t="s">
        <v>591</v>
      </c>
    </row>
    <row r="58" spans="1:8" hidden="1">
      <c r="A58" t="s">
        <v>403</v>
      </c>
      <c r="B58" t="s">
        <v>172</v>
      </c>
      <c r="C58" t="s">
        <v>592</v>
      </c>
      <c r="D58" t="s">
        <v>593</v>
      </c>
      <c r="E58" t="s">
        <v>594</v>
      </c>
      <c r="F58" t="s">
        <v>489</v>
      </c>
      <c r="G58" t="s">
        <v>595</v>
      </c>
      <c r="H58" t="s">
        <v>596</v>
      </c>
    </row>
    <row r="59" spans="1:8" hidden="1">
      <c r="A59" t="s">
        <v>403</v>
      </c>
      <c r="B59" t="s">
        <v>172</v>
      </c>
      <c r="C59" t="s">
        <v>597</v>
      </c>
      <c r="D59" t="s">
        <v>593</v>
      </c>
      <c r="E59" t="s">
        <v>598</v>
      </c>
      <c r="F59" t="s">
        <v>599</v>
      </c>
      <c r="G59" t="s">
        <v>600</v>
      </c>
      <c r="H59" t="s">
        <v>601</v>
      </c>
    </row>
    <row r="60" spans="1:8" hidden="1">
      <c r="A60" t="s">
        <v>403</v>
      </c>
      <c r="B60" t="s">
        <v>172</v>
      </c>
      <c r="C60" t="s">
        <v>419</v>
      </c>
      <c r="D60" t="s">
        <v>602</v>
      </c>
      <c r="E60" t="s">
        <v>428</v>
      </c>
      <c r="F60" t="s">
        <v>407</v>
      </c>
      <c r="G60" t="s">
        <v>420</v>
      </c>
      <c r="H60" t="s">
        <v>429</v>
      </c>
    </row>
    <row r="61" spans="1:8" hidden="1">
      <c r="A61" t="s">
        <v>403</v>
      </c>
      <c r="B61" t="s">
        <v>172</v>
      </c>
      <c r="C61" t="s">
        <v>603</v>
      </c>
      <c r="D61" t="s">
        <v>593</v>
      </c>
      <c r="E61" t="s">
        <v>594</v>
      </c>
      <c r="F61" t="s">
        <v>604</v>
      </c>
      <c r="G61" t="s">
        <v>605</v>
      </c>
      <c r="H61" t="s">
        <v>606</v>
      </c>
    </row>
    <row r="62" spans="1:8" hidden="1">
      <c r="A62" t="s">
        <v>403</v>
      </c>
      <c r="B62" t="s">
        <v>172</v>
      </c>
      <c r="C62" t="s">
        <v>607</v>
      </c>
      <c r="D62" t="s">
        <v>593</v>
      </c>
      <c r="E62" t="s">
        <v>594</v>
      </c>
      <c r="F62" t="s">
        <v>604</v>
      </c>
      <c r="G62" t="s">
        <v>608</v>
      </c>
      <c r="H62" t="s">
        <v>606</v>
      </c>
    </row>
    <row r="63" spans="1:8" hidden="1">
      <c r="A63" t="s">
        <v>403</v>
      </c>
      <c r="B63" t="s">
        <v>206</v>
      </c>
      <c r="C63" t="s">
        <v>564</v>
      </c>
      <c r="D63" t="s">
        <v>609</v>
      </c>
      <c r="E63" t="s">
        <v>566</v>
      </c>
      <c r="F63" t="s">
        <v>407</v>
      </c>
      <c r="G63" t="s">
        <v>610</v>
      </c>
      <c r="H63" t="s">
        <v>444</v>
      </c>
    </row>
    <row r="64" spans="1:8" hidden="1">
      <c r="A64" t="s">
        <v>403</v>
      </c>
      <c r="B64" t="s">
        <v>206</v>
      </c>
      <c r="C64" t="s">
        <v>410</v>
      </c>
      <c r="D64" t="s">
        <v>609</v>
      </c>
      <c r="E64" t="s">
        <v>568</v>
      </c>
      <c r="F64" t="s">
        <v>569</v>
      </c>
      <c r="G64" t="s">
        <v>611</v>
      </c>
      <c r="H64" t="s">
        <v>570</v>
      </c>
    </row>
    <row r="65" spans="1:8" hidden="1">
      <c r="A65" t="s">
        <v>403</v>
      </c>
      <c r="B65" t="s">
        <v>206</v>
      </c>
      <c r="C65" t="s">
        <v>419</v>
      </c>
      <c r="D65" t="s">
        <v>609</v>
      </c>
      <c r="E65" t="s">
        <v>428</v>
      </c>
      <c r="F65" t="s">
        <v>407</v>
      </c>
      <c r="G65" t="s">
        <v>420</v>
      </c>
      <c r="H65" t="s">
        <v>429</v>
      </c>
    </row>
    <row r="66" spans="1:8" hidden="1">
      <c r="A66" t="s">
        <v>403</v>
      </c>
      <c r="B66" t="s">
        <v>206</v>
      </c>
      <c r="C66" t="s">
        <v>612</v>
      </c>
      <c r="D66" t="s">
        <v>609</v>
      </c>
      <c r="E66" t="s">
        <v>568</v>
      </c>
      <c r="F66" t="s">
        <v>407</v>
      </c>
      <c r="G66" t="s">
        <v>611</v>
      </c>
      <c r="H66" t="s">
        <v>570</v>
      </c>
    </row>
    <row r="67" spans="1:8" hidden="1">
      <c r="A67" t="s">
        <v>403</v>
      </c>
      <c r="B67" t="s">
        <v>206</v>
      </c>
      <c r="C67" t="s">
        <v>613</v>
      </c>
      <c r="D67" t="s">
        <v>609</v>
      </c>
      <c r="E67" t="s">
        <v>568</v>
      </c>
      <c r="F67" t="s">
        <v>573</v>
      </c>
      <c r="G67" t="s">
        <v>574</v>
      </c>
      <c r="H67" t="s">
        <v>575</v>
      </c>
    </row>
    <row r="68" spans="1:8" hidden="1">
      <c r="A68" t="s">
        <v>156</v>
      </c>
      <c r="B68" t="s">
        <v>155</v>
      </c>
      <c r="C68" t="s">
        <v>618</v>
      </c>
      <c r="D68" t="s">
        <v>594</v>
      </c>
      <c r="E68" t="s">
        <v>619</v>
      </c>
      <c r="F68" t="s">
        <v>620</v>
      </c>
      <c r="G68" t="s">
        <v>621</v>
      </c>
      <c r="H68" t="s">
        <v>622</v>
      </c>
    </row>
    <row r="69" spans="1:8" hidden="1">
      <c r="A69" t="s">
        <v>156</v>
      </c>
      <c r="B69" t="s">
        <v>155</v>
      </c>
      <c r="C69" t="s">
        <v>410</v>
      </c>
      <c r="D69" t="s">
        <v>623</v>
      </c>
      <c r="E69" t="s">
        <v>624</v>
      </c>
      <c r="F69" t="s">
        <v>625</v>
      </c>
      <c r="G69" t="s">
        <v>481</v>
      </c>
      <c r="H69" t="s">
        <v>444</v>
      </c>
    </row>
    <row r="70" spans="1:8" hidden="1">
      <c r="A70" t="s">
        <v>156</v>
      </c>
      <c r="B70" t="s">
        <v>155</v>
      </c>
      <c r="C70" t="s">
        <v>626</v>
      </c>
      <c r="D70" t="s">
        <v>627</v>
      </c>
      <c r="E70" t="s">
        <v>628</v>
      </c>
      <c r="F70" t="s">
        <v>629</v>
      </c>
      <c r="G70" t="s">
        <v>630</v>
      </c>
      <c r="H70" t="s">
        <v>631</v>
      </c>
    </row>
    <row r="71" spans="1:8" hidden="1">
      <c r="A71" t="s">
        <v>156</v>
      </c>
      <c r="B71" t="s">
        <v>155</v>
      </c>
      <c r="C71" t="s">
        <v>632</v>
      </c>
      <c r="D71" t="s">
        <v>633</v>
      </c>
      <c r="E71" t="s">
        <v>634</v>
      </c>
      <c r="F71" t="s">
        <v>407</v>
      </c>
      <c r="G71" t="s">
        <v>635</v>
      </c>
      <c r="H71" t="s">
        <v>444</v>
      </c>
    </row>
    <row r="72" spans="1:8" hidden="1">
      <c r="A72" t="s">
        <v>156</v>
      </c>
      <c r="B72" t="s">
        <v>155</v>
      </c>
      <c r="C72" t="s">
        <v>419</v>
      </c>
      <c r="D72" t="s">
        <v>636</v>
      </c>
      <c r="E72" t="s">
        <v>637</v>
      </c>
      <c r="F72" t="s">
        <v>407</v>
      </c>
      <c r="G72" t="s">
        <v>420</v>
      </c>
      <c r="H72" t="s">
        <v>429</v>
      </c>
    </row>
    <row r="73" spans="1:8" hidden="1">
      <c r="A73" t="s">
        <v>156</v>
      </c>
      <c r="B73" t="s">
        <v>155</v>
      </c>
      <c r="C73" t="s">
        <v>638</v>
      </c>
      <c r="D73" t="s">
        <v>636</v>
      </c>
      <c r="E73" t="s">
        <v>634</v>
      </c>
      <c r="F73" t="s">
        <v>407</v>
      </c>
      <c r="G73" t="s">
        <v>639</v>
      </c>
      <c r="H73" t="s">
        <v>444</v>
      </c>
    </row>
    <row r="74" spans="1:8" hidden="1">
      <c r="A74" t="s">
        <v>156</v>
      </c>
      <c r="B74" t="s">
        <v>155</v>
      </c>
      <c r="C74" t="s">
        <v>640</v>
      </c>
      <c r="D74" t="s">
        <v>641</v>
      </c>
      <c r="E74" t="s">
        <v>619</v>
      </c>
      <c r="F74" t="s">
        <v>550</v>
      </c>
      <c r="G74" t="s">
        <v>642</v>
      </c>
      <c r="H74" t="s">
        <v>429</v>
      </c>
    </row>
    <row r="75" spans="1:8" hidden="1">
      <c r="A75" t="s">
        <v>156</v>
      </c>
      <c r="B75" t="s">
        <v>155</v>
      </c>
      <c r="C75" t="s">
        <v>643</v>
      </c>
      <c r="D75" t="s">
        <v>641</v>
      </c>
      <c r="E75" t="s">
        <v>644</v>
      </c>
      <c r="F75" t="s">
        <v>550</v>
      </c>
      <c r="G75" t="s">
        <v>645</v>
      </c>
      <c r="H75" t="s">
        <v>429</v>
      </c>
    </row>
    <row r="76" spans="1:8" hidden="1">
      <c r="A76" t="s">
        <v>156</v>
      </c>
      <c r="B76" t="s">
        <v>155</v>
      </c>
      <c r="C76" t="s">
        <v>646</v>
      </c>
      <c r="D76" t="s">
        <v>641</v>
      </c>
      <c r="E76" t="s">
        <v>647</v>
      </c>
      <c r="F76" t="s">
        <v>407</v>
      </c>
      <c r="G76" t="s">
        <v>635</v>
      </c>
      <c r="H76" t="s">
        <v>444</v>
      </c>
    </row>
    <row r="77" spans="1:8" hidden="1">
      <c r="A77" t="s">
        <v>156</v>
      </c>
      <c r="B77" t="s">
        <v>178</v>
      </c>
      <c r="C77" t="s">
        <v>618</v>
      </c>
      <c r="D77" t="s">
        <v>648</v>
      </c>
      <c r="E77" t="s">
        <v>649</v>
      </c>
      <c r="F77" t="s">
        <v>620</v>
      </c>
      <c r="G77" t="s">
        <v>650</v>
      </c>
      <c r="H77" t="s">
        <v>651</v>
      </c>
    </row>
    <row r="78" spans="1:8" hidden="1">
      <c r="A78" t="s">
        <v>156</v>
      </c>
      <c r="B78" t="s">
        <v>178</v>
      </c>
      <c r="C78" t="s">
        <v>419</v>
      </c>
      <c r="D78" t="s">
        <v>648</v>
      </c>
      <c r="E78" t="s">
        <v>652</v>
      </c>
      <c r="F78" t="s">
        <v>407</v>
      </c>
      <c r="G78" t="s">
        <v>653</v>
      </c>
      <c r="H78" t="s">
        <v>654</v>
      </c>
    </row>
    <row r="79" spans="1:8" hidden="1">
      <c r="A79" t="s">
        <v>156</v>
      </c>
      <c r="B79" t="s">
        <v>178</v>
      </c>
      <c r="C79" t="s">
        <v>655</v>
      </c>
      <c r="D79" t="s">
        <v>648</v>
      </c>
      <c r="E79" t="s">
        <v>656</v>
      </c>
      <c r="F79" t="s">
        <v>657</v>
      </c>
      <c r="G79" t="s">
        <v>658</v>
      </c>
      <c r="H79" t="s">
        <v>654</v>
      </c>
    </row>
    <row r="80" spans="1:8" hidden="1">
      <c r="A80" t="s">
        <v>156</v>
      </c>
      <c r="B80" t="s">
        <v>178</v>
      </c>
      <c r="C80" t="s">
        <v>659</v>
      </c>
      <c r="D80" t="s">
        <v>648</v>
      </c>
      <c r="E80" t="s">
        <v>649</v>
      </c>
      <c r="F80" t="s">
        <v>407</v>
      </c>
      <c r="G80" t="s">
        <v>660</v>
      </c>
      <c r="H80" t="s">
        <v>661</v>
      </c>
    </row>
    <row r="81" spans="1:8" hidden="1">
      <c r="A81" t="s">
        <v>156</v>
      </c>
      <c r="B81" t="s">
        <v>178</v>
      </c>
      <c r="C81" t="s">
        <v>662</v>
      </c>
      <c r="D81" t="s">
        <v>663</v>
      </c>
      <c r="E81" t="s">
        <v>664</v>
      </c>
      <c r="F81" t="s">
        <v>665</v>
      </c>
      <c r="G81" t="s">
        <v>666</v>
      </c>
      <c r="H81" t="s">
        <v>667</v>
      </c>
    </row>
    <row r="82" spans="1:8" hidden="1">
      <c r="A82" t="s">
        <v>156</v>
      </c>
      <c r="B82" t="s">
        <v>178</v>
      </c>
      <c r="C82" t="s">
        <v>668</v>
      </c>
      <c r="D82" t="s">
        <v>663</v>
      </c>
      <c r="E82" t="s">
        <v>669</v>
      </c>
      <c r="F82" t="s">
        <v>665</v>
      </c>
      <c r="G82" t="s">
        <v>670</v>
      </c>
      <c r="H82" t="s">
        <v>671</v>
      </c>
    </row>
    <row r="83" spans="1:8" hidden="1">
      <c r="A83" t="s">
        <v>159</v>
      </c>
      <c r="B83" t="s">
        <v>163</v>
      </c>
      <c r="C83" t="s">
        <v>672</v>
      </c>
      <c r="D83" t="s">
        <v>673</v>
      </c>
      <c r="E83" t="s">
        <v>674</v>
      </c>
      <c r="F83" t="s">
        <v>675</v>
      </c>
      <c r="G83" t="s">
        <v>676</v>
      </c>
      <c r="H83" t="s">
        <v>677</v>
      </c>
    </row>
    <row r="84" spans="1:8" hidden="1">
      <c r="A84" t="s">
        <v>159</v>
      </c>
      <c r="B84" t="s">
        <v>163</v>
      </c>
      <c r="C84" t="s">
        <v>678</v>
      </c>
      <c r="D84" t="s">
        <v>674</v>
      </c>
      <c r="E84" t="s">
        <v>679</v>
      </c>
      <c r="F84" t="s">
        <v>680</v>
      </c>
      <c r="G84" t="s">
        <v>681</v>
      </c>
      <c r="H84" t="s">
        <v>677</v>
      </c>
    </row>
    <row r="85" spans="1:8" hidden="1">
      <c r="A85" t="s">
        <v>159</v>
      </c>
      <c r="B85" t="s">
        <v>163</v>
      </c>
      <c r="C85" t="s">
        <v>682</v>
      </c>
      <c r="D85" t="s">
        <v>683</v>
      </c>
      <c r="E85" t="s">
        <v>684</v>
      </c>
      <c r="F85" t="s">
        <v>685</v>
      </c>
      <c r="G85" t="s">
        <v>686</v>
      </c>
      <c r="H85" t="s">
        <v>461</v>
      </c>
    </row>
    <row r="86" spans="1:8" hidden="1">
      <c r="A86" t="s">
        <v>159</v>
      </c>
      <c r="B86" t="s">
        <v>163</v>
      </c>
      <c r="C86" t="s">
        <v>687</v>
      </c>
      <c r="D86" t="s">
        <v>684</v>
      </c>
      <c r="E86" t="s">
        <v>688</v>
      </c>
      <c r="F86" t="s">
        <v>689</v>
      </c>
      <c r="G86" t="s">
        <v>690</v>
      </c>
      <c r="H86" t="s">
        <v>691</v>
      </c>
    </row>
    <row r="87" spans="1:8" hidden="1">
      <c r="A87" t="s">
        <v>159</v>
      </c>
      <c r="B87" t="s">
        <v>163</v>
      </c>
      <c r="C87" t="s">
        <v>692</v>
      </c>
      <c r="D87" t="s">
        <v>674</v>
      </c>
      <c r="E87" t="s">
        <v>693</v>
      </c>
      <c r="F87" t="s">
        <v>694</v>
      </c>
      <c r="G87" t="s">
        <v>695</v>
      </c>
      <c r="H87" t="s">
        <v>461</v>
      </c>
    </row>
    <row r="88" spans="1:8" hidden="1">
      <c r="A88" t="s">
        <v>159</v>
      </c>
      <c r="B88" t="s">
        <v>163</v>
      </c>
      <c r="C88" t="s">
        <v>419</v>
      </c>
      <c r="D88" t="s">
        <v>684</v>
      </c>
      <c r="E88" t="s">
        <v>428</v>
      </c>
      <c r="F88" t="s">
        <v>407</v>
      </c>
      <c r="G88" t="s">
        <v>420</v>
      </c>
      <c r="H88" t="s">
        <v>429</v>
      </c>
    </row>
    <row r="89" spans="1:8" hidden="1">
      <c r="A89" t="s">
        <v>159</v>
      </c>
      <c r="B89" t="s">
        <v>163</v>
      </c>
      <c r="C89" t="s">
        <v>643</v>
      </c>
      <c r="D89" t="s">
        <v>674</v>
      </c>
      <c r="E89" t="s">
        <v>416</v>
      </c>
      <c r="F89" t="s">
        <v>550</v>
      </c>
      <c r="G89" t="s">
        <v>645</v>
      </c>
      <c r="H89" t="s">
        <v>429</v>
      </c>
    </row>
    <row r="90" spans="1:8" hidden="1">
      <c r="A90" t="s">
        <v>159</v>
      </c>
      <c r="B90" t="s">
        <v>163</v>
      </c>
      <c r="C90" t="s">
        <v>696</v>
      </c>
      <c r="D90" t="s">
        <v>674</v>
      </c>
      <c r="E90" t="s">
        <v>633</v>
      </c>
      <c r="F90" t="s">
        <v>431</v>
      </c>
      <c r="G90" t="s">
        <v>697</v>
      </c>
      <c r="H90" t="s">
        <v>698</v>
      </c>
    </row>
    <row r="91" spans="1:8" hidden="1">
      <c r="A91" t="s">
        <v>159</v>
      </c>
      <c r="B91" t="s">
        <v>163</v>
      </c>
      <c r="C91" t="s">
        <v>699</v>
      </c>
      <c r="D91" t="s">
        <v>674</v>
      </c>
      <c r="E91" t="s">
        <v>636</v>
      </c>
      <c r="F91" t="s">
        <v>407</v>
      </c>
      <c r="G91" t="s">
        <v>700</v>
      </c>
      <c r="H91" t="s">
        <v>429</v>
      </c>
    </row>
    <row r="92" spans="1:8" hidden="1">
      <c r="A92" t="s">
        <v>159</v>
      </c>
      <c r="B92" t="s">
        <v>163</v>
      </c>
      <c r="C92" t="s">
        <v>701</v>
      </c>
      <c r="D92" t="s">
        <v>674</v>
      </c>
      <c r="E92" t="s">
        <v>702</v>
      </c>
      <c r="F92" t="s">
        <v>431</v>
      </c>
      <c r="G92" t="s">
        <v>703</v>
      </c>
      <c r="H92" t="s">
        <v>429</v>
      </c>
    </row>
    <row r="93" spans="1:8" hidden="1">
      <c r="A93" t="s">
        <v>159</v>
      </c>
      <c r="B93" t="s">
        <v>169</v>
      </c>
      <c r="C93" t="s">
        <v>704</v>
      </c>
      <c r="D93" t="s">
        <v>705</v>
      </c>
      <c r="E93" t="s">
        <v>706</v>
      </c>
      <c r="F93" t="s">
        <v>707</v>
      </c>
      <c r="G93" t="s">
        <v>524</v>
      </c>
      <c r="H93" t="s">
        <v>708</v>
      </c>
    </row>
    <row r="94" spans="1:8" hidden="1">
      <c r="A94" t="s">
        <v>159</v>
      </c>
      <c r="B94" t="s">
        <v>169</v>
      </c>
      <c r="C94" t="s">
        <v>709</v>
      </c>
      <c r="D94" t="s">
        <v>705</v>
      </c>
      <c r="E94" t="s">
        <v>710</v>
      </c>
      <c r="F94" t="s">
        <v>711</v>
      </c>
      <c r="G94" t="s">
        <v>712</v>
      </c>
      <c r="H94" t="s">
        <v>708</v>
      </c>
    </row>
    <row r="95" spans="1:8" hidden="1">
      <c r="A95" t="s">
        <v>159</v>
      </c>
      <c r="B95" t="s">
        <v>169</v>
      </c>
      <c r="C95" t="s">
        <v>419</v>
      </c>
      <c r="D95" t="s">
        <v>713</v>
      </c>
      <c r="E95" t="s">
        <v>428</v>
      </c>
      <c r="F95" t="s">
        <v>407</v>
      </c>
      <c r="G95" t="s">
        <v>420</v>
      </c>
      <c r="H95" t="s">
        <v>429</v>
      </c>
    </row>
    <row r="96" spans="1:8" hidden="1">
      <c r="A96" t="s">
        <v>159</v>
      </c>
      <c r="B96" t="s">
        <v>169</v>
      </c>
      <c r="C96" t="s">
        <v>714</v>
      </c>
      <c r="D96" t="s">
        <v>715</v>
      </c>
      <c r="E96" t="s">
        <v>716</v>
      </c>
      <c r="F96" t="s">
        <v>717</v>
      </c>
      <c r="G96" t="s">
        <v>718</v>
      </c>
      <c r="H96" t="s">
        <v>708</v>
      </c>
    </row>
    <row r="97" spans="1:8" hidden="1">
      <c r="A97" t="s">
        <v>159</v>
      </c>
      <c r="B97" t="s">
        <v>277</v>
      </c>
      <c r="C97" t="s">
        <v>646</v>
      </c>
      <c r="D97" t="s">
        <v>719</v>
      </c>
      <c r="E97" t="s">
        <v>720</v>
      </c>
      <c r="F97" t="s">
        <v>721</v>
      </c>
      <c r="G97" t="s">
        <v>722</v>
      </c>
      <c r="H97" t="s">
        <v>723</v>
      </c>
    </row>
    <row r="98" spans="1:8" hidden="1">
      <c r="A98" t="s">
        <v>159</v>
      </c>
      <c r="B98" t="s">
        <v>277</v>
      </c>
      <c r="C98" t="s">
        <v>419</v>
      </c>
      <c r="D98" t="s">
        <v>719</v>
      </c>
      <c r="E98" t="s">
        <v>428</v>
      </c>
      <c r="F98" t="s">
        <v>407</v>
      </c>
      <c r="G98" t="s">
        <v>420</v>
      </c>
      <c r="H98" t="s">
        <v>429</v>
      </c>
    </row>
    <row r="99" spans="1:8" hidden="1">
      <c r="A99" t="s">
        <v>159</v>
      </c>
      <c r="B99" t="s">
        <v>277</v>
      </c>
      <c r="C99" t="s">
        <v>724</v>
      </c>
      <c r="D99" t="s">
        <v>725</v>
      </c>
      <c r="E99" t="s">
        <v>726</v>
      </c>
      <c r="F99" t="s">
        <v>727</v>
      </c>
      <c r="G99" t="s">
        <v>728</v>
      </c>
      <c r="H99" t="s">
        <v>729</v>
      </c>
    </row>
    <row r="100" spans="1:8" hidden="1">
      <c r="A100" t="s">
        <v>159</v>
      </c>
      <c r="B100" t="s">
        <v>277</v>
      </c>
      <c r="C100" t="s">
        <v>730</v>
      </c>
      <c r="D100" t="s">
        <v>731</v>
      </c>
      <c r="E100" t="s">
        <v>732</v>
      </c>
      <c r="F100" t="s">
        <v>733</v>
      </c>
      <c r="G100" t="s">
        <v>734</v>
      </c>
      <c r="H100" t="s">
        <v>735</v>
      </c>
    </row>
    <row r="101" spans="1:8" hidden="1">
      <c r="A101" t="s">
        <v>159</v>
      </c>
      <c r="B101" t="s">
        <v>277</v>
      </c>
      <c r="C101" t="s">
        <v>736</v>
      </c>
      <c r="D101" t="s">
        <v>731</v>
      </c>
      <c r="E101" t="s">
        <v>732</v>
      </c>
      <c r="F101" t="s">
        <v>737</v>
      </c>
      <c r="G101" t="s">
        <v>738</v>
      </c>
      <c r="H101" t="s">
        <v>735</v>
      </c>
    </row>
    <row r="102" spans="1:8" hidden="1">
      <c r="A102" t="s">
        <v>159</v>
      </c>
      <c r="B102" t="s">
        <v>277</v>
      </c>
      <c r="C102" t="s">
        <v>739</v>
      </c>
      <c r="D102" t="s">
        <v>731</v>
      </c>
      <c r="E102" t="s">
        <v>740</v>
      </c>
      <c r="F102" t="s">
        <v>741</v>
      </c>
      <c r="G102" t="s">
        <v>742</v>
      </c>
      <c r="H102" t="s">
        <v>735</v>
      </c>
    </row>
    <row r="103" spans="1:8" hidden="1">
      <c r="A103" t="s">
        <v>159</v>
      </c>
      <c r="B103" t="s">
        <v>277</v>
      </c>
      <c r="C103" t="s">
        <v>743</v>
      </c>
      <c r="D103" t="s">
        <v>731</v>
      </c>
      <c r="E103" t="s">
        <v>744</v>
      </c>
      <c r="F103" t="s">
        <v>745</v>
      </c>
      <c r="G103" t="s">
        <v>746</v>
      </c>
      <c r="H103" t="s">
        <v>747</v>
      </c>
    </row>
    <row r="104" spans="1:8" hidden="1">
      <c r="A104" t="s">
        <v>159</v>
      </c>
      <c r="B104" t="s">
        <v>277</v>
      </c>
      <c r="C104" t="s">
        <v>748</v>
      </c>
      <c r="D104" t="s">
        <v>749</v>
      </c>
      <c r="E104" t="s">
        <v>750</v>
      </c>
      <c r="F104" t="s">
        <v>751</v>
      </c>
      <c r="G104" t="s">
        <v>752</v>
      </c>
      <c r="H104" t="s">
        <v>753</v>
      </c>
    </row>
    <row r="105" spans="1:8" hidden="1">
      <c r="A105" t="s">
        <v>159</v>
      </c>
      <c r="B105" t="s">
        <v>277</v>
      </c>
      <c r="C105" t="s">
        <v>754</v>
      </c>
      <c r="D105" t="s">
        <v>731</v>
      </c>
      <c r="E105" t="s">
        <v>744</v>
      </c>
      <c r="F105" t="s">
        <v>755</v>
      </c>
      <c r="G105" t="s">
        <v>756</v>
      </c>
      <c r="H105" t="s">
        <v>757</v>
      </c>
    </row>
    <row r="106" spans="1:8" hidden="1">
      <c r="A106" t="s">
        <v>159</v>
      </c>
      <c r="B106" t="s">
        <v>277</v>
      </c>
      <c r="C106" t="s">
        <v>758</v>
      </c>
      <c r="D106" t="s">
        <v>731</v>
      </c>
      <c r="E106" t="s">
        <v>759</v>
      </c>
      <c r="F106" t="s">
        <v>745</v>
      </c>
      <c r="G106" t="s">
        <v>760</v>
      </c>
      <c r="H106" t="s">
        <v>761</v>
      </c>
    </row>
    <row r="107" spans="1:8" hidden="1">
      <c r="A107" t="s">
        <v>159</v>
      </c>
      <c r="B107" t="s">
        <v>158</v>
      </c>
      <c r="C107" t="s">
        <v>762</v>
      </c>
      <c r="D107" t="s">
        <v>763</v>
      </c>
      <c r="E107" t="s">
        <v>619</v>
      </c>
      <c r="F107" t="s">
        <v>764</v>
      </c>
      <c r="G107" t="s">
        <v>765</v>
      </c>
      <c r="H107" t="s">
        <v>708</v>
      </c>
    </row>
    <row r="108" spans="1:8" hidden="1">
      <c r="A108" t="s">
        <v>159</v>
      </c>
      <c r="B108" t="s">
        <v>158</v>
      </c>
      <c r="C108" t="s">
        <v>766</v>
      </c>
      <c r="D108" t="s">
        <v>767</v>
      </c>
      <c r="E108" t="s">
        <v>619</v>
      </c>
      <c r="F108" t="s">
        <v>768</v>
      </c>
      <c r="G108" t="s">
        <v>769</v>
      </c>
      <c r="H108" t="s">
        <v>708</v>
      </c>
    </row>
    <row r="109" spans="1:8" hidden="1">
      <c r="A109" t="s">
        <v>159</v>
      </c>
      <c r="B109" t="s">
        <v>158</v>
      </c>
      <c r="C109" t="s">
        <v>419</v>
      </c>
      <c r="D109" t="s">
        <v>770</v>
      </c>
      <c r="E109" t="s">
        <v>428</v>
      </c>
      <c r="F109" t="s">
        <v>407</v>
      </c>
      <c r="G109" t="s">
        <v>420</v>
      </c>
      <c r="H109" t="s">
        <v>429</v>
      </c>
    </row>
    <row r="110" spans="1:8" hidden="1">
      <c r="A110" t="s">
        <v>159</v>
      </c>
      <c r="B110" t="s">
        <v>158</v>
      </c>
      <c r="C110" t="s">
        <v>771</v>
      </c>
      <c r="D110" t="s">
        <v>772</v>
      </c>
      <c r="E110" t="s">
        <v>619</v>
      </c>
      <c r="F110" t="s">
        <v>768</v>
      </c>
      <c r="G110" t="s">
        <v>769</v>
      </c>
      <c r="H110" t="s">
        <v>708</v>
      </c>
    </row>
    <row r="111" spans="1:8" hidden="1">
      <c r="A111" t="s">
        <v>159</v>
      </c>
      <c r="B111" t="s">
        <v>158</v>
      </c>
      <c r="C111" t="s">
        <v>773</v>
      </c>
      <c r="D111" t="s">
        <v>774</v>
      </c>
      <c r="E111" t="s">
        <v>619</v>
      </c>
      <c r="F111" t="s">
        <v>768</v>
      </c>
      <c r="G111" t="s">
        <v>769</v>
      </c>
      <c r="H111" t="s">
        <v>708</v>
      </c>
    </row>
    <row r="112" spans="1:8" hidden="1">
      <c r="A112" t="s">
        <v>159</v>
      </c>
      <c r="B112" t="s">
        <v>158</v>
      </c>
      <c r="C112" t="s">
        <v>775</v>
      </c>
      <c r="D112" t="s">
        <v>776</v>
      </c>
      <c r="E112" t="s">
        <v>777</v>
      </c>
      <c r="F112" t="s">
        <v>778</v>
      </c>
      <c r="G112" t="s">
        <v>779</v>
      </c>
      <c r="H112" t="s">
        <v>476</v>
      </c>
    </row>
    <row r="113" spans="1:8" hidden="1">
      <c r="A113" t="s">
        <v>159</v>
      </c>
      <c r="B113" t="s">
        <v>158</v>
      </c>
      <c r="C113" t="s">
        <v>780</v>
      </c>
      <c r="D113" t="s">
        <v>776</v>
      </c>
      <c r="E113" t="s">
        <v>781</v>
      </c>
      <c r="F113" t="s">
        <v>782</v>
      </c>
      <c r="G113" t="s">
        <v>769</v>
      </c>
      <c r="H113" t="s">
        <v>476</v>
      </c>
    </row>
    <row r="114" spans="1:8" hidden="1">
      <c r="A114" t="s">
        <v>159</v>
      </c>
      <c r="B114" t="s">
        <v>161</v>
      </c>
      <c r="C114" t="s">
        <v>783</v>
      </c>
      <c r="D114" t="s">
        <v>784</v>
      </c>
      <c r="E114" t="s">
        <v>785</v>
      </c>
      <c r="F114" t="s">
        <v>629</v>
      </c>
      <c r="G114" t="s">
        <v>786</v>
      </c>
      <c r="H114" t="s">
        <v>476</v>
      </c>
    </row>
    <row r="115" spans="1:8" hidden="1">
      <c r="A115" t="s">
        <v>159</v>
      </c>
      <c r="B115" t="s">
        <v>161</v>
      </c>
      <c r="C115" t="s">
        <v>419</v>
      </c>
      <c r="D115" t="s">
        <v>787</v>
      </c>
      <c r="E115" t="s">
        <v>428</v>
      </c>
      <c r="F115" t="s">
        <v>407</v>
      </c>
      <c r="G115" t="s">
        <v>420</v>
      </c>
      <c r="H115" t="s">
        <v>429</v>
      </c>
    </row>
    <row r="116" spans="1:8" hidden="1">
      <c r="A116" t="s">
        <v>159</v>
      </c>
      <c r="B116" t="s">
        <v>161</v>
      </c>
      <c r="C116" t="s">
        <v>788</v>
      </c>
      <c r="D116" t="s">
        <v>784</v>
      </c>
      <c r="E116" t="s">
        <v>785</v>
      </c>
      <c r="F116" t="s">
        <v>407</v>
      </c>
      <c r="G116" t="s">
        <v>789</v>
      </c>
      <c r="H116" t="s">
        <v>476</v>
      </c>
    </row>
    <row r="117" spans="1:8" hidden="1">
      <c r="A117" t="s">
        <v>159</v>
      </c>
      <c r="B117" t="s">
        <v>170</v>
      </c>
      <c r="C117" t="s">
        <v>790</v>
      </c>
      <c r="D117" t="s">
        <v>791</v>
      </c>
      <c r="E117" t="s">
        <v>792</v>
      </c>
      <c r="F117" t="s">
        <v>793</v>
      </c>
      <c r="G117" t="s">
        <v>524</v>
      </c>
      <c r="H117" t="s">
        <v>794</v>
      </c>
    </row>
    <row r="118" spans="1:8" hidden="1">
      <c r="A118" t="s">
        <v>159</v>
      </c>
      <c r="B118" t="s">
        <v>170</v>
      </c>
      <c r="C118" t="s">
        <v>795</v>
      </c>
      <c r="D118" t="s">
        <v>791</v>
      </c>
      <c r="E118" t="s">
        <v>796</v>
      </c>
      <c r="F118" t="s">
        <v>797</v>
      </c>
      <c r="G118" t="s">
        <v>798</v>
      </c>
      <c r="H118" t="s">
        <v>799</v>
      </c>
    </row>
    <row r="119" spans="1:8" hidden="1">
      <c r="A119" t="s">
        <v>159</v>
      </c>
      <c r="B119" t="s">
        <v>170</v>
      </c>
      <c r="C119" t="s">
        <v>419</v>
      </c>
      <c r="D119" t="s">
        <v>791</v>
      </c>
      <c r="E119" t="s">
        <v>428</v>
      </c>
      <c r="F119" t="s">
        <v>407</v>
      </c>
      <c r="G119" t="s">
        <v>420</v>
      </c>
      <c r="H119" t="s">
        <v>429</v>
      </c>
    </row>
    <row r="120" spans="1:8" hidden="1">
      <c r="A120" t="s">
        <v>159</v>
      </c>
      <c r="B120" t="s">
        <v>170</v>
      </c>
      <c r="C120" t="s">
        <v>800</v>
      </c>
      <c r="D120" t="s">
        <v>801</v>
      </c>
      <c r="E120" t="s">
        <v>619</v>
      </c>
      <c r="F120" t="s">
        <v>802</v>
      </c>
      <c r="G120" t="s">
        <v>803</v>
      </c>
      <c r="H120" t="s">
        <v>429</v>
      </c>
    </row>
    <row r="121" spans="1:8" hidden="1">
      <c r="A121" t="s">
        <v>159</v>
      </c>
      <c r="B121" t="s">
        <v>170</v>
      </c>
      <c r="C121" t="s">
        <v>804</v>
      </c>
      <c r="D121" t="s">
        <v>805</v>
      </c>
      <c r="E121" t="s">
        <v>619</v>
      </c>
      <c r="F121" t="s">
        <v>806</v>
      </c>
      <c r="G121" t="s">
        <v>807</v>
      </c>
      <c r="H121" t="s">
        <v>429</v>
      </c>
    </row>
    <row r="122" spans="1:8" hidden="1">
      <c r="A122" t="s">
        <v>159</v>
      </c>
      <c r="B122" t="s">
        <v>170</v>
      </c>
      <c r="C122" t="s">
        <v>808</v>
      </c>
      <c r="D122" t="s">
        <v>809</v>
      </c>
      <c r="E122" t="s">
        <v>810</v>
      </c>
      <c r="F122" t="s">
        <v>811</v>
      </c>
      <c r="G122" t="s">
        <v>812</v>
      </c>
      <c r="H122" t="s">
        <v>813</v>
      </c>
    </row>
    <row r="123" spans="1:8" hidden="1">
      <c r="A123" t="s">
        <v>159</v>
      </c>
      <c r="B123" t="s">
        <v>170</v>
      </c>
      <c r="C123" t="s">
        <v>814</v>
      </c>
      <c r="D123" t="s">
        <v>815</v>
      </c>
      <c r="E123" t="s">
        <v>816</v>
      </c>
      <c r="F123" t="s">
        <v>817</v>
      </c>
      <c r="G123" t="s">
        <v>818</v>
      </c>
      <c r="H123" t="s">
        <v>819</v>
      </c>
    </row>
    <row r="124" spans="1:8" hidden="1">
      <c r="A124" t="s">
        <v>159</v>
      </c>
      <c r="B124" t="s">
        <v>162</v>
      </c>
      <c r="C124" t="s">
        <v>820</v>
      </c>
      <c r="D124" t="s">
        <v>821</v>
      </c>
      <c r="E124" t="s">
        <v>822</v>
      </c>
      <c r="F124" t="s">
        <v>407</v>
      </c>
      <c r="G124" t="s">
        <v>823</v>
      </c>
      <c r="H124" t="s">
        <v>824</v>
      </c>
    </row>
    <row r="125" spans="1:8" hidden="1">
      <c r="A125" t="s">
        <v>159</v>
      </c>
      <c r="B125" t="s">
        <v>162</v>
      </c>
      <c r="C125" t="s">
        <v>419</v>
      </c>
      <c r="D125" t="s">
        <v>821</v>
      </c>
      <c r="E125" t="s">
        <v>428</v>
      </c>
      <c r="F125" t="s">
        <v>407</v>
      </c>
      <c r="G125" t="s">
        <v>825</v>
      </c>
      <c r="H125" t="s">
        <v>826</v>
      </c>
    </row>
    <row r="126" spans="1:8" hidden="1">
      <c r="A126" t="s">
        <v>159</v>
      </c>
      <c r="B126" t="s">
        <v>162</v>
      </c>
      <c r="C126" t="s">
        <v>827</v>
      </c>
      <c r="D126" t="s">
        <v>821</v>
      </c>
      <c r="E126" t="s">
        <v>828</v>
      </c>
      <c r="F126" t="s">
        <v>829</v>
      </c>
      <c r="G126" t="s">
        <v>830</v>
      </c>
      <c r="H126" t="s">
        <v>472</v>
      </c>
    </row>
    <row r="127" spans="1:8" hidden="1">
      <c r="A127" t="s">
        <v>159</v>
      </c>
      <c r="B127" t="s">
        <v>162</v>
      </c>
      <c r="C127" t="s">
        <v>831</v>
      </c>
      <c r="D127" t="s">
        <v>832</v>
      </c>
      <c r="E127" t="s">
        <v>833</v>
      </c>
      <c r="F127" t="s">
        <v>834</v>
      </c>
      <c r="G127" t="s">
        <v>506</v>
      </c>
      <c r="H127" t="s">
        <v>826</v>
      </c>
    </row>
    <row r="128" spans="1:8" hidden="1">
      <c r="A128" t="s">
        <v>159</v>
      </c>
      <c r="B128" t="s">
        <v>162</v>
      </c>
      <c r="C128" t="s">
        <v>835</v>
      </c>
      <c r="D128" t="s">
        <v>836</v>
      </c>
      <c r="E128" t="s">
        <v>619</v>
      </c>
      <c r="F128" t="s">
        <v>366</v>
      </c>
      <c r="G128" t="s">
        <v>368</v>
      </c>
      <c r="H128" t="s">
        <v>837</v>
      </c>
    </row>
    <row r="129" spans="1:8" hidden="1">
      <c r="A129" t="s">
        <v>159</v>
      </c>
      <c r="B129" t="s">
        <v>162</v>
      </c>
      <c r="C129" t="s">
        <v>838</v>
      </c>
      <c r="D129" t="s">
        <v>821</v>
      </c>
      <c r="E129" t="s">
        <v>619</v>
      </c>
      <c r="F129" t="s">
        <v>839</v>
      </c>
      <c r="G129" t="s">
        <v>840</v>
      </c>
      <c r="H129" t="s">
        <v>841</v>
      </c>
    </row>
    <row r="130" spans="1:8" hidden="1">
      <c r="A130" t="s">
        <v>159</v>
      </c>
      <c r="B130" t="s">
        <v>162</v>
      </c>
      <c r="C130" t="s">
        <v>842</v>
      </c>
      <c r="D130" t="s">
        <v>821</v>
      </c>
      <c r="E130" t="s">
        <v>619</v>
      </c>
      <c r="F130" t="s">
        <v>839</v>
      </c>
      <c r="G130" t="s">
        <v>843</v>
      </c>
      <c r="H130" t="s">
        <v>844</v>
      </c>
    </row>
    <row r="131" spans="1:8" hidden="1">
      <c r="A131" t="s">
        <v>159</v>
      </c>
      <c r="B131" t="s">
        <v>162</v>
      </c>
      <c r="C131" t="s">
        <v>845</v>
      </c>
      <c r="D131" t="s">
        <v>821</v>
      </c>
      <c r="E131" t="s">
        <v>846</v>
      </c>
      <c r="F131" t="s">
        <v>847</v>
      </c>
      <c r="G131" t="s">
        <v>368</v>
      </c>
      <c r="H131" t="s">
        <v>472</v>
      </c>
    </row>
    <row r="132" spans="1:8" hidden="1">
      <c r="A132" t="s">
        <v>159</v>
      </c>
      <c r="B132" t="s">
        <v>194</v>
      </c>
      <c r="C132" t="s">
        <v>848</v>
      </c>
      <c r="D132" t="s">
        <v>849</v>
      </c>
      <c r="E132" t="s">
        <v>850</v>
      </c>
      <c r="F132" t="s">
        <v>851</v>
      </c>
      <c r="G132" t="s">
        <v>852</v>
      </c>
      <c r="H132" t="s">
        <v>853</v>
      </c>
    </row>
    <row r="133" spans="1:8" hidden="1">
      <c r="A133" t="s">
        <v>159</v>
      </c>
      <c r="B133" t="s">
        <v>194</v>
      </c>
      <c r="C133" t="s">
        <v>854</v>
      </c>
      <c r="D133" t="s">
        <v>855</v>
      </c>
      <c r="E133" t="s">
        <v>856</v>
      </c>
      <c r="F133" t="s">
        <v>857</v>
      </c>
      <c r="G133" t="s">
        <v>858</v>
      </c>
      <c r="H133" t="s">
        <v>859</v>
      </c>
    </row>
    <row r="134" spans="1:8" hidden="1">
      <c r="A134" t="s">
        <v>159</v>
      </c>
      <c r="B134" t="s">
        <v>194</v>
      </c>
      <c r="C134" t="s">
        <v>860</v>
      </c>
      <c r="D134" t="s">
        <v>849</v>
      </c>
      <c r="E134" t="s">
        <v>861</v>
      </c>
      <c r="F134" t="s">
        <v>263</v>
      </c>
      <c r="G134" t="s">
        <v>862</v>
      </c>
      <c r="H134" t="s">
        <v>863</v>
      </c>
    </row>
    <row r="135" spans="1:8" hidden="1">
      <c r="A135" t="s">
        <v>159</v>
      </c>
      <c r="B135" t="s">
        <v>194</v>
      </c>
      <c r="C135" t="s">
        <v>864</v>
      </c>
      <c r="D135" t="s">
        <v>849</v>
      </c>
      <c r="E135" t="s">
        <v>865</v>
      </c>
      <c r="F135" t="s">
        <v>866</v>
      </c>
      <c r="G135" t="s">
        <v>867</v>
      </c>
      <c r="H135" t="s">
        <v>853</v>
      </c>
    </row>
    <row r="136" spans="1:8" hidden="1">
      <c r="A136" t="s">
        <v>159</v>
      </c>
      <c r="B136" t="s">
        <v>194</v>
      </c>
      <c r="C136" t="s">
        <v>868</v>
      </c>
      <c r="D136" t="s">
        <v>869</v>
      </c>
      <c r="E136" t="s">
        <v>870</v>
      </c>
      <c r="F136" t="s">
        <v>871</v>
      </c>
      <c r="G136" t="s">
        <v>872</v>
      </c>
      <c r="H136" t="s">
        <v>873</v>
      </c>
    </row>
    <row r="137" spans="1:8" hidden="1">
      <c r="A137" t="s">
        <v>159</v>
      </c>
      <c r="B137" t="s">
        <v>194</v>
      </c>
      <c r="C137" t="s">
        <v>874</v>
      </c>
      <c r="D137" t="s">
        <v>875</v>
      </c>
      <c r="E137" t="s">
        <v>876</v>
      </c>
      <c r="F137" t="s">
        <v>877</v>
      </c>
      <c r="G137" t="s">
        <v>878</v>
      </c>
      <c r="H137" t="s">
        <v>879</v>
      </c>
    </row>
    <row r="138" spans="1:8" hidden="1">
      <c r="A138" t="s">
        <v>159</v>
      </c>
      <c r="B138" t="s">
        <v>194</v>
      </c>
      <c r="C138" t="s">
        <v>880</v>
      </c>
      <c r="D138" t="s">
        <v>855</v>
      </c>
      <c r="E138" t="s">
        <v>876</v>
      </c>
      <c r="F138" t="s">
        <v>877</v>
      </c>
      <c r="G138" t="s">
        <v>881</v>
      </c>
      <c r="H138" t="s">
        <v>882</v>
      </c>
    </row>
    <row r="139" spans="1:8" hidden="1">
      <c r="A139" t="s">
        <v>159</v>
      </c>
      <c r="B139" t="s">
        <v>194</v>
      </c>
      <c r="C139" t="s">
        <v>883</v>
      </c>
      <c r="D139" t="s">
        <v>855</v>
      </c>
      <c r="E139" t="s">
        <v>876</v>
      </c>
      <c r="F139" t="s">
        <v>877</v>
      </c>
      <c r="G139" t="s">
        <v>881</v>
      </c>
      <c r="H139" t="s">
        <v>882</v>
      </c>
    </row>
    <row r="140" spans="1:8" hidden="1">
      <c r="A140" t="s">
        <v>179</v>
      </c>
      <c r="B140" t="s">
        <v>7</v>
      </c>
      <c r="C140" t="s">
        <v>884</v>
      </c>
      <c r="D140" t="s">
        <v>885</v>
      </c>
      <c r="E140" t="s">
        <v>886</v>
      </c>
      <c r="F140" t="s">
        <v>887</v>
      </c>
      <c r="G140" t="s">
        <v>888</v>
      </c>
      <c r="H140" t="s">
        <v>889</v>
      </c>
    </row>
    <row r="141" spans="1:8" hidden="1">
      <c r="A141" t="s">
        <v>179</v>
      </c>
      <c r="B141" t="s">
        <v>7</v>
      </c>
      <c r="C141" t="s">
        <v>890</v>
      </c>
      <c r="D141" t="s">
        <v>885</v>
      </c>
      <c r="E141" t="s">
        <v>891</v>
      </c>
      <c r="F141" t="s">
        <v>892</v>
      </c>
      <c r="G141" t="s">
        <v>893</v>
      </c>
      <c r="H141" t="s">
        <v>894</v>
      </c>
    </row>
    <row r="142" spans="1:8" hidden="1">
      <c r="A142" t="s">
        <v>179</v>
      </c>
      <c r="B142" t="s">
        <v>7</v>
      </c>
      <c r="C142" t="s">
        <v>895</v>
      </c>
      <c r="D142" t="s">
        <v>896</v>
      </c>
      <c r="E142" t="s">
        <v>897</v>
      </c>
      <c r="F142" t="s">
        <v>898</v>
      </c>
      <c r="G142" t="s">
        <v>899</v>
      </c>
      <c r="H142" t="s">
        <v>900</v>
      </c>
    </row>
    <row r="143" spans="1:8" hidden="1">
      <c r="A143" t="s">
        <v>179</v>
      </c>
      <c r="B143" t="s">
        <v>7</v>
      </c>
      <c r="C143" t="s">
        <v>901</v>
      </c>
      <c r="D143" t="s">
        <v>902</v>
      </c>
      <c r="E143" t="s">
        <v>903</v>
      </c>
      <c r="F143" t="s">
        <v>904</v>
      </c>
      <c r="G143" t="s">
        <v>472</v>
      </c>
      <c r="H143" t="s">
        <v>472</v>
      </c>
    </row>
    <row r="144" spans="1:8" hidden="1">
      <c r="A144" t="s">
        <v>179</v>
      </c>
      <c r="B144" t="s">
        <v>7</v>
      </c>
      <c r="C144" t="s">
        <v>419</v>
      </c>
      <c r="D144" t="s">
        <v>905</v>
      </c>
      <c r="E144" t="s">
        <v>428</v>
      </c>
      <c r="F144" t="s">
        <v>407</v>
      </c>
      <c r="G144" t="s">
        <v>420</v>
      </c>
      <c r="H144" t="s">
        <v>429</v>
      </c>
    </row>
    <row r="145" spans="1:8" hidden="1">
      <c r="A145" t="s">
        <v>179</v>
      </c>
      <c r="B145" t="s">
        <v>7</v>
      </c>
      <c r="C145" t="s">
        <v>906</v>
      </c>
      <c r="D145" t="s">
        <v>907</v>
      </c>
      <c r="E145" t="s">
        <v>908</v>
      </c>
      <c r="F145" t="s">
        <v>263</v>
      </c>
      <c r="G145" t="s">
        <v>909</v>
      </c>
      <c r="H145" t="s">
        <v>910</v>
      </c>
    </row>
    <row r="146" spans="1:8" hidden="1">
      <c r="A146" t="s">
        <v>179</v>
      </c>
      <c r="B146" t="s">
        <v>7</v>
      </c>
      <c r="C146" t="s">
        <v>911</v>
      </c>
      <c r="D146" t="s">
        <v>885</v>
      </c>
      <c r="E146" t="s">
        <v>912</v>
      </c>
      <c r="F146" t="s">
        <v>913</v>
      </c>
      <c r="G146" t="s">
        <v>914</v>
      </c>
      <c r="H146" t="s">
        <v>915</v>
      </c>
    </row>
    <row r="147" spans="1:8" hidden="1">
      <c r="A147" t="s">
        <v>179</v>
      </c>
      <c r="B147" t="s">
        <v>181</v>
      </c>
      <c r="C147" t="s">
        <v>916</v>
      </c>
      <c r="D147" t="s">
        <v>917</v>
      </c>
      <c r="E147" t="s">
        <v>918</v>
      </c>
      <c r="F147" t="s">
        <v>919</v>
      </c>
      <c r="G147" t="s">
        <v>506</v>
      </c>
      <c r="H147" t="s">
        <v>920</v>
      </c>
    </row>
    <row r="148" spans="1:8" hidden="1">
      <c r="A148" t="s">
        <v>179</v>
      </c>
      <c r="B148" t="s">
        <v>181</v>
      </c>
      <c r="C148" t="s">
        <v>921</v>
      </c>
      <c r="D148" t="s">
        <v>922</v>
      </c>
      <c r="E148" t="s">
        <v>923</v>
      </c>
      <c r="F148" t="s">
        <v>924</v>
      </c>
      <c r="G148" t="s">
        <v>925</v>
      </c>
      <c r="H148" t="s">
        <v>926</v>
      </c>
    </row>
    <row r="149" spans="1:8" hidden="1">
      <c r="A149" t="s">
        <v>179</v>
      </c>
      <c r="B149" t="s">
        <v>181</v>
      </c>
      <c r="C149" t="s">
        <v>927</v>
      </c>
      <c r="D149" t="s">
        <v>922</v>
      </c>
      <c r="E149" t="s">
        <v>928</v>
      </c>
      <c r="F149" t="s">
        <v>929</v>
      </c>
      <c r="G149" t="s">
        <v>930</v>
      </c>
      <c r="H149" t="s">
        <v>931</v>
      </c>
    </row>
    <row r="150" spans="1:8" hidden="1">
      <c r="A150" t="s">
        <v>179</v>
      </c>
      <c r="B150" t="s">
        <v>181</v>
      </c>
      <c r="C150" t="s">
        <v>419</v>
      </c>
      <c r="D150" t="s">
        <v>932</v>
      </c>
      <c r="E150" t="s">
        <v>428</v>
      </c>
      <c r="F150" t="s">
        <v>407</v>
      </c>
      <c r="G150" t="s">
        <v>420</v>
      </c>
      <c r="H150" t="s">
        <v>429</v>
      </c>
    </row>
    <row r="151" spans="1:8" hidden="1">
      <c r="A151" t="s">
        <v>179</v>
      </c>
      <c r="B151" t="s">
        <v>181</v>
      </c>
      <c r="C151" t="s">
        <v>933</v>
      </c>
      <c r="D151" t="s">
        <v>934</v>
      </c>
      <c r="E151" t="s">
        <v>918</v>
      </c>
      <c r="F151" t="s">
        <v>935</v>
      </c>
      <c r="G151" t="s">
        <v>936</v>
      </c>
      <c r="H151" t="s">
        <v>937</v>
      </c>
    </row>
    <row r="152" spans="1:8" hidden="1">
      <c r="A152" t="s">
        <v>179</v>
      </c>
      <c r="B152" t="s">
        <v>181</v>
      </c>
      <c r="C152" t="s">
        <v>938</v>
      </c>
      <c r="D152" t="s">
        <v>922</v>
      </c>
      <c r="E152" t="s">
        <v>939</v>
      </c>
      <c r="F152" t="s">
        <v>940</v>
      </c>
      <c r="G152" t="s">
        <v>941</v>
      </c>
      <c r="H152" t="s">
        <v>942</v>
      </c>
    </row>
    <row r="153" spans="1:8" hidden="1">
      <c r="A153" t="s">
        <v>179</v>
      </c>
      <c r="B153" t="s">
        <v>181</v>
      </c>
      <c r="C153" t="s">
        <v>943</v>
      </c>
      <c r="D153" t="s">
        <v>944</v>
      </c>
      <c r="E153" t="s">
        <v>918</v>
      </c>
      <c r="F153" t="s">
        <v>945</v>
      </c>
      <c r="G153" t="s">
        <v>936</v>
      </c>
      <c r="H153" t="s">
        <v>937</v>
      </c>
    </row>
    <row r="154" spans="1:8" hidden="1">
      <c r="A154" t="s">
        <v>179</v>
      </c>
      <c r="B154" t="s">
        <v>181</v>
      </c>
      <c r="C154" t="s">
        <v>946</v>
      </c>
      <c r="D154" t="s">
        <v>947</v>
      </c>
      <c r="E154" t="s">
        <v>948</v>
      </c>
      <c r="F154" t="s">
        <v>949</v>
      </c>
      <c r="G154" t="s">
        <v>950</v>
      </c>
      <c r="H154" t="s">
        <v>951</v>
      </c>
    </row>
    <row r="155" spans="1:8" hidden="1">
      <c r="A155" t="s">
        <v>179</v>
      </c>
      <c r="B155" t="s">
        <v>181</v>
      </c>
      <c r="C155" t="s">
        <v>952</v>
      </c>
      <c r="D155" t="s">
        <v>953</v>
      </c>
      <c r="E155" t="s">
        <v>948</v>
      </c>
      <c r="F155" t="s">
        <v>949</v>
      </c>
      <c r="G155" t="s">
        <v>954</v>
      </c>
      <c r="H155" t="s">
        <v>951</v>
      </c>
    </row>
    <row r="156" spans="1:8" hidden="1">
      <c r="A156" t="s">
        <v>179</v>
      </c>
      <c r="B156" t="s">
        <v>181</v>
      </c>
      <c r="C156" t="s">
        <v>946</v>
      </c>
      <c r="D156" t="s">
        <v>955</v>
      </c>
      <c r="E156" t="s">
        <v>948</v>
      </c>
      <c r="F156" t="s">
        <v>949</v>
      </c>
      <c r="G156" t="s">
        <v>956</v>
      </c>
      <c r="H156" t="s">
        <v>951</v>
      </c>
    </row>
    <row r="157" spans="1:8">
      <c r="A157" t="s">
        <v>179</v>
      </c>
      <c r="B157" t="s">
        <v>1183</v>
      </c>
      <c r="C157" t="s">
        <v>1431</v>
      </c>
      <c r="D157" t="s">
        <v>957</v>
      </c>
      <c r="E157" t="s">
        <v>958</v>
      </c>
      <c r="F157" t="s">
        <v>959</v>
      </c>
      <c r="G157" t="s">
        <v>960</v>
      </c>
      <c r="H157" t="s">
        <v>961</v>
      </c>
    </row>
    <row r="158" spans="1:8">
      <c r="A158" t="s">
        <v>179</v>
      </c>
      <c r="B158" t="s">
        <v>1183</v>
      </c>
      <c r="C158" t="s">
        <v>419</v>
      </c>
      <c r="D158" t="s">
        <v>962</v>
      </c>
      <c r="E158" t="s">
        <v>428</v>
      </c>
      <c r="F158" t="s">
        <v>407</v>
      </c>
      <c r="G158" t="s">
        <v>420</v>
      </c>
      <c r="H158" t="s">
        <v>429</v>
      </c>
    </row>
    <row r="159" spans="1:8">
      <c r="A159" t="s">
        <v>179</v>
      </c>
      <c r="B159" t="s">
        <v>1183</v>
      </c>
      <c r="C159" t="s">
        <v>890</v>
      </c>
      <c r="D159" t="s">
        <v>957</v>
      </c>
      <c r="E159" t="s">
        <v>725</v>
      </c>
      <c r="F159" t="s">
        <v>963</v>
      </c>
      <c r="G159" t="s">
        <v>964</v>
      </c>
      <c r="H159" t="s">
        <v>965</v>
      </c>
    </row>
    <row r="160" spans="1:8" hidden="1">
      <c r="A160" t="s">
        <v>179</v>
      </c>
      <c r="B160" t="s">
        <v>182</v>
      </c>
      <c r="C160" t="s">
        <v>966</v>
      </c>
      <c r="D160" t="s">
        <v>967</v>
      </c>
      <c r="E160" t="s">
        <v>725</v>
      </c>
      <c r="F160" t="s">
        <v>968</v>
      </c>
      <c r="G160" t="s">
        <v>969</v>
      </c>
      <c r="H160" t="s">
        <v>970</v>
      </c>
    </row>
    <row r="161" spans="1:8" hidden="1">
      <c r="A161" t="s">
        <v>179</v>
      </c>
      <c r="B161" t="s">
        <v>182</v>
      </c>
      <c r="C161" t="s">
        <v>419</v>
      </c>
      <c r="D161" t="s">
        <v>971</v>
      </c>
      <c r="E161" t="s">
        <v>428</v>
      </c>
      <c r="F161" t="s">
        <v>407</v>
      </c>
      <c r="G161" t="s">
        <v>420</v>
      </c>
      <c r="H161" t="s">
        <v>429</v>
      </c>
    </row>
    <row r="162" spans="1:8" hidden="1">
      <c r="A162" t="s">
        <v>179</v>
      </c>
      <c r="B162" t="s">
        <v>182</v>
      </c>
      <c r="C162" t="s">
        <v>972</v>
      </c>
      <c r="D162" t="s">
        <v>973</v>
      </c>
      <c r="E162" t="s">
        <v>974</v>
      </c>
      <c r="F162" t="s">
        <v>975</v>
      </c>
      <c r="G162" t="s">
        <v>976</v>
      </c>
      <c r="H162" t="s">
        <v>977</v>
      </c>
    </row>
    <row r="163" spans="1:8" hidden="1">
      <c r="A163" t="s">
        <v>179</v>
      </c>
      <c r="B163" t="s">
        <v>184</v>
      </c>
      <c r="C163" t="s">
        <v>978</v>
      </c>
      <c r="D163" t="s">
        <v>979</v>
      </c>
      <c r="E163" t="s">
        <v>980</v>
      </c>
      <c r="F163" t="s">
        <v>981</v>
      </c>
      <c r="G163" t="s">
        <v>982</v>
      </c>
      <c r="H163" t="s">
        <v>983</v>
      </c>
    </row>
    <row r="164" spans="1:8" hidden="1">
      <c r="A164" t="s">
        <v>179</v>
      </c>
      <c r="B164" t="s">
        <v>184</v>
      </c>
      <c r="C164" t="s">
        <v>984</v>
      </c>
      <c r="D164" t="s">
        <v>979</v>
      </c>
      <c r="E164" t="s">
        <v>985</v>
      </c>
      <c r="F164" t="s">
        <v>986</v>
      </c>
      <c r="G164" t="s">
        <v>765</v>
      </c>
      <c r="H164" t="s">
        <v>987</v>
      </c>
    </row>
    <row r="165" spans="1:8" hidden="1">
      <c r="A165" t="s">
        <v>179</v>
      </c>
      <c r="B165" t="s">
        <v>184</v>
      </c>
      <c r="C165" t="s">
        <v>419</v>
      </c>
      <c r="D165" t="s">
        <v>988</v>
      </c>
      <c r="E165" t="s">
        <v>428</v>
      </c>
      <c r="F165" t="s">
        <v>407</v>
      </c>
      <c r="G165" t="s">
        <v>420</v>
      </c>
      <c r="H165" t="s">
        <v>429</v>
      </c>
    </row>
    <row r="166" spans="1:8" hidden="1">
      <c r="A166" t="s">
        <v>179</v>
      </c>
      <c r="B166" t="s">
        <v>184</v>
      </c>
      <c r="C166" t="s">
        <v>989</v>
      </c>
      <c r="D166" t="s">
        <v>990</v>
      </c>
      <c r="E166" t="s">
        <v>979</v>
      </c>
      <c r="F166" t="s">
        <v>991</v>
      </c>
      <c r="G166" t="s">
        <v>992</v>
      </c>
      <c r="H166" t="s">
        <v>987</v>
      </c>
    </row>
    <row r="167" spans="1:8" hidden="1">
      <c r="A167" t="s">
        <v>179</v>
      </c>
      <c r="B167" t="s">
        <v>184</v>
      </c>
      <c r="C167" t="s">
        <v>993</v>
      </c>
      <c r="D167" t="s">
        <v>979</v>
      </c>
      <c r="E167" t="s">
        <v>994</v>
      </c>
      <c r="F167" t="s">
        <v>995</v>
      </c>
      <c r="G167" t="s">
        <v>996</v>
      </c>
      <c r="H167" t="s">
        <v>987</v>
      </c>
    </row>
    <row r="168" spans="1:8" hidden="1">
      <c r="A168" t="s">
        <v>179</v>
      </c>
      <c r="B168" t="s">
        <v>184</v>
      </c>
      <c r="C168" t="s">
        <v>997</v>
      </c>
      <c r="D168" t="s">
        <v>998</v>
      </c>
      <c r="E168" t="s">
        <v>999</v>
      </c>
      <c r="F168" t="s">
        <v>1000</v>
      </c>
      <c r="G168" t="s">
        <v>982</v>
      </c>
      <c r="H168" t="s">
        <v>987</v>
      </c>
    </row>
    <row r="169" spans="1:8" hidden="1">
      <c r="A169" t="s">
        <v>179</v>
      </c>
      <c r="B169" t="s">
        <v>184</v>
      </c>
      <c r="C169" t="s">
        <v>1001</v>
      </c>
      <c r="D169" t="s">
        <v>998</v>
      </c>
      <c r="E169" t="s">
        <v>999</v>
      </c>
      <c r="F169" t="s">
        <v>1002</v>
      </c>
      <c r="G169" t="s">
        <v>368</v>
      </c>
      <c r="H169" t="s">
        <v>1003</v>
      </c>
    </row>
    <row r="170" spans="1:8" hidden="1">
      <c r="A170" t="s">
        <v>179</v>
      </c>
      <c r="B170" t="s">
        <v>184</v>
      </c>
      <c r="C170" t="s">
        <v>1004</v>
      </c>
      <c r="D170" t="s">
        <v>979</v>
      </c>
      <c r="E170" t="s">
        <v>998</v>
      </c>
      <c r="F170" t="s">
        <v>1005</v>
      </c>
      <c r="G170" t="s">
        <v>1006</v>
      </c>
      <c r="H170" t="s">
        <v>1007</v>
      </c>
    </row>
    <row r="171" spans="1:8" hidden="1">
      <c r="A171" t="s">
        <v>179</v>
      </c>
      <c r="B171" t="s">
        <v>184</v>
      </c>
      <c r="C171" t="s">
        <v>1008</v>
      </c>
      <c r="D171" t="s">
        <v>979</v>
      </c>
      <c r="E171" t="s">
        <v>1009</v>
      </c>
      <c r="F171" t="s">
        <v>995</v>
      </c>
      <c r="G171" t="s">
        <v>1010</v>
      </c>
      <c r="H171" t="s">
        <v>1011</v>
      </c>
    </row>
    <row r="172" spans="1:8" hidden="1">
      <c r="A172" t="s">
        <v>179</v>
      </c>
      <c r="B172" t="s">
        <v>180</v>
      </c>
      <c r="C172" t="s">
        <v>1012</v>
      </c>
      <c r="D172" t="s">
        <v>1013</v>
      </c>
      <c r="E172" t="s">
        <v>1014</v>
      </c>
      <c r="F172" t="s">
        <v>263</v>
      </c>
      <c r="G172" t="s">
        <v>1015</v>
      </c>
      <c r="H172" t="s">
        <v>429</v>
      </c>
    </row>
    <row r="173" spans="1:8" hidden="1">
      <c r="A173" t="s">
        <v>179</v>
      </c>
      <c r="B173" t="s">
        <v>180</v>
      </c>
      <c r="C173" t="s">
        <v>419</v>
      </c>
      <c r="D173" t="s">
        <v>1013</v>
      </c>
      <c r="E173" t="s">
        <v>428</v>
      </c>
      <c r="F173" t="s">
        <v>407</v>
      </c>
      <c r="G173" t="s">
        <v>420</v>
      </c>
      <c r="H173" t="s">
        <v>429</v>
      </c>
    </row>
    <row r="174" spans="1:8" hidden="1">
      <c r="A174" t="s">
        <v>179</v>
      </c>
      <c r="B174" t="s">
        <v>180</v>
      </c>
      <c r="C174" t="s">
        <v>1016</v>
      </c>
      <c r="D174" t="s">
        <v>1013</v>
      </c>
      <c r="E174" t="s">
        <v>1017</v>
      </c>
      <c r="F174" t="s">
        <v>1018</v>
      </c>
      <c r="G174" t="s">
        <v>1019</v>
      </c>
      <c r="H174" t="s">
        <v>1020</v>
      </c>
    </row>
    <row r="175" spans="1:8" hidden="1">
      <c r="A175" t="s">
        <v>179</v>
      </c>
      <c r="B175" t="s">
        <v>180</v>
      </c>
      <c r="C175" t="s">
        <v>1021</v>
      </c>
      <c r="D175" t="s">
        <v>1022</v>
      </c>
      <c r="E175" t="s">
        <v>1023</v>
      </c>
      <c r="F175" t="s">
        <v>904</v>
      </c>
      <c r="G175" t="s">
        <v>1024</v>
      </c>
      <c r="H175" t="s">
        <v>1020</v>
      </c>
    </row>
    <row r="176" spans="1:8" hidden="1">
      <c r="A176" t="s">
        <v>179</v>
      </c>
      <c r="B176" t="s">
        <v>180</v>
      </c>
      <c r="C176" t="s">
        <v>1025</v>
      </c>
      <c r="D176" t="s">
        <v>1026</v>
      </c>
      <c r="E176" t="s">
        <v>1027</v>
      </c>
      <c r="F176" t="s">
        <v>1028</v>
      </c>
      <c r="G176" t="s">
        <v>1029</v>
      </c>
      <c r="H176" t="s">
        <v>1020</v>
      </c>
    </row>
    <row r="177" spans="1:8" hidden="1">
      <c r="A177" t="s">
        <v>179</v>
      </c>
      <c r="B177" t="s">
        <v>180</v>
      </c>
      <c r="C177" t="s">
        <v>1030</v>
      </c>
      <c r="D177" t="s">
        <v>1031</v>
      </c>
      <c r="E177" t="s">
        <v>1013</v>
      </c>
      <c r="F177" t="s">
        <v>1028</v>
      </c>
      <c r="G177" t="s">
        <v>1032</v>
      </c>
      <c r="H177" t="s">
        <v>429</v>
      </c>
    </row>
    <row r="178" spans="1:8" hidden="1">
      <c r="A178" t="s">
        <v>179</v>
      </c>
      <c r="B178" t="s">
        <v>180</v>
      </c>
      <c r="C178" t="s">
        <v>1033</v>
      </c>
      <c r="D178" t="s">
        <v>1013</v>
      </c>
      <c r="E178" t="s">
        <v>1034</v>
      </c>
      <c r="F178" t="s">
        <v>263</v>
      </c>
      <c r="G178" t="s">
        <v>1035</v>
      </c>
      <c r="H178" t="s">
        <v>429</v>
      </c>
    </row>
    <row r="179" spans="1:8" hidden="1">
      <c r="A179" t="s">
        <v>179</v>
      </c>
      <c r="B179" t="s">
        <v>180</v>
      </c>
      <c r="C179" t="s">
        <v>1036</v>
      </c>
      <c r="D179" t="s">
        <v>1013</v>
      </c>
      <c r="E179" t="s">
        <v>1037</v>
      </c>
      <c r="F179" t="s">
        <v>1018</v>
      </c>
      <c r="G179" t="s">
        <v>1038</v>
      </c>
      <c r="H179" t="s">
        <v>1020</v>
      </c>
    </row>
    <row r="180" spans="1:8" hidden="1">
      <c r="A180" t="s">
        <v>179</v>
      </c>
      <c r="B180" t="s">
        <v>180</v>
      </c>
      <c r="C180" t="s">
        <v>1039</v>
      </c>
      <c r="D180" t="s">
        <v>1013</v>
      </c>
      <c r="E180" t="s">
        <v>1037</v>
      </c>
      <c r="F180" t="s">
        <v>1018</v>
      </c>
      <c r="G180" t="s">
        <v>1040</v>
      </c>
      <c r="H180" t="s">
        <v>1020</v>
      </c>
    </row>
    <row r="181" spans="1:8" hidden="1">
      <c r="A181" t="s">
        <v>179</v>
      </c>
      <c r="B181" t="s">
        <v>180</v>
      </c>
      <c r="C181" t="s">
        <v>859</v>
      </c>
      <c r="D181" t="s">
        <v>1013</v>
      </c>
      <c r="E181" t="s">
        <v>1037</v>
      </c>
      <c r="F181" t="s">
        <v>263</v>
      </c>
      <c r="G181" t="s">
        <v>1041</v>
      </c>
      <c r="H181" t="s">
        <v>1020</v>
      </c>
    </row>
    <row r="182" spans="1:8" hidden="1">
      <c r="A182" t="s">
        <v>179</v>
      </c>
      <c r="B182" t="s">
        <v>180</v>
      </c>
      <c r="C182" t="s">
        <v>1042</v>
      </c>
      <c r="D182" t="s">
        <v>1013</v>
      </c>
      <c r="E182" t="s">
        <v>1043</v>
      </c>
      <c r="F182" t="s">
        <v>263</v>
      </c>
      <c r="G182" t="s">
        <v>1044</v>
      </c>
      <c r="H182" t="s">
        <v>1045</v>
      </c>
    </row>
    <row r="183" spans="1:8" hidden="1">
      <c r="A183" t="s">
        <v>198</v>
      </c>
      <c r="B183" t="s">
        <v>167</v>
      </c>
      <c r="C183" t="s">
        <v>1046</v>
      </c>
      <c r="D183" t="s">
        <v>1047</v>
      </c>
      <c r="E183" t="s">
        <v>1048</v>
      </c>
      <c r="F183" t="s">
        <v>1049</v>
      </c>
      <c r="G183" t="s">
        <v>1050</v>
      </c>
      <c r="H183" t="s">
        <v>1051</v>
      </c>
    </row>
    <row r="184" spans="1:8" hidden="1">
      <c r="A184" t="s">
        <v>198</v>
      </c>
      <c r="B184" t="s">
        <v>167</v>
      </c>
      <c r="C184" t="s">
        <v>1052</v>
      </c>
      <c r="D184" t="s">
        <v>1053</v>
      </c>
      <c r="E184" t="s">
        <v>1054</v>
      </c>
      <c r="F184" t="s">
        <v>1055</v>
      </c>
      <c r="G184" t="s">
        <v>1056</v>
      </c>
      <c r="H184" t="s">
        <v>863</v>
      </c>
    </row>
    <row r="185" spans="1:8" hidden="1">
      <c r="A185" t="s">
        <v>198</v>
      </c>
      <c r="B185" t="s">
        <v>167</v>
      </c>
      <c r="C185" t="s">
        <v>1057</v>
      </c>
      <c r="D185" t="s">
        <v>1058</v>
      </c>
      <c r="E185" t="s">
        <v>634</v>
      </c>
      <c r="F185" t="s">
        <v>407</v>
      </c>
      <c r="G185" t="s">
        <v>1059</v>
      </c>
      <c r="H185" t="s">
        <v>465</v>
      </c>
    </row>
    <row r="186" spans="1:8" hidden="1">
      <c r="A186" t="s">
        <v>198</v>
      </c>
      <c r="B186" t="s">
        <v>167</v>
      </c>
      <c r="C186" t="s">
        <v>1060</v>
      </c>
      <c r="D186" t="s">
        <v>1047</v>
      </c>
      <c r="E186" t="s">
        <v>1061</v>
      </c>
      <c r="F186" t="s">
        <v>407</v>
      </c>
      <c r="G186" t="s">
        <v>1056</v>
      </c>
      <c r="H186" t="s">
        <v>1062</v>
      </c>
    </row>
    <row r="187" spans="1:8" hidden="1">
      <c r="A187" t="s">
        <v>198</v>
      </c>
      <c r="B187" t="s">
        <v>167</v>
      </c>
      <c r="C187" t="s">
        <v>1063</v>
      </c>
      <c r="D187" t="s">
        <v>1064</v>
      </c>
      <c r="E187" t="s">
        <v>1065</v>
      </c>
      <c r="F187" t="s">
        <v>263</v>
      </c>
      <c r="G187" t="s">
        <v>1066</v>
      </c>
      <c r="H187" t="s">
        <v>1067</v>
      </c>
    </row>
    <row r="188" spans="1:8" hidden="1">
      <c r="A188" t="s">
        <v>198</v>
      </c>
      <c r="B188" t="s">
        <v>167</v>
      </c>
      <c r="C188" t="s">
        <v>1068</v>
      </c>
      <c r="D188" t="s">
        <v>1069</v>
      </c>
      <c r="E188" t="s">
        <v>1048</v>
      </c>
      <c r="F188" t="s">
        <v>407</v>
      </c>
      <c r="G188" t="s">
        <v>859</v>
      </c>
      <c r="H188" t="s">
        <v>1070</v>
      </c>
    </row>
    <row r="189" spans="1:8" hidden="1">
      <c r="A189" t="s">
        <v>1071</v>
      </c>
      <c r="B189" t="s">
        <v>199</v>
      </c>
      <c r="C189" t="s">
        <v>410</v>
      </c>
      <c r="D189" t="s">
        <v>1072</v>
      </c>
      <c r="E189" t="s">
        <v>1073</v>
      </c>
      <c r="F189" t="s">
        <v>1074</v>
      </c>
      <c r="G189" t="s">
        <v>1075</v>
      </c>
      <c r="H189" t="s">
        <v>1076</v>
      </c>
    </row>
    <row r="190" spans="1:8" hidden="1">
      <c r="A190" t="s">
        <v>1071</v>
      </c>
      <c r="B190" t="s">
        <v>199</v>
      </c>
      <c r="C190" t="s">
        <v>419</v>
      </c>
      <c r="D190" t="s">
        <v>1077</v>
      </c>
      <c r="E190" t="s">
        <v>428</v>
      </c>
      <c r="F190" t="s">
        <v>407</v>
      </c>
      <c r="G190" t="s">
        <v>420</v>
      </c>
      <c r="H190" t="s">
        <v>429</v>
      </c>
    </row>
    <row r="191" spans="1:8" hidden="1">
      <c r="A191" t="s">
        <v>1071</v>
      </c>
      <c r="B191" t="s">
        <v>199</v>
      </c>
      <c r="C191" t="s">
        <v>1012</v>
      </c>
      <c r="D191" t="s">
        <v>1077</v>
      </c>
      <c r="E191" t="s">
        <v>1078</v>
      </c>
      <c r="F191" t="s">
        <v>263</v>
      </c>
      <c r="G191" t="s">
        <v>254</v>
      </c>
      <c r="H191" t="s">
        <v>429</v>
      </c>
    </row>
    <row r="192" spans="1:8" hidden="1">
      <c r="A192" t="s">
        <v>1071</v>
      </c>
      <c r="B192" t="s">
        <v>199</v>
      </c>
      <c r="C192" t="s">
        <v>1079</v>
      </c>
      <c r="D192" t="s">
        <v>1072</v>
      </c>
      <c r="E192" t="s">
        <v>1080</v>
      </c>
      <c r="F192" t="s">
        <v>1081</v>
      </c>
      <c r="G192" t="s">
        <v>1082</v>
      </c>
      <c r="H192" t="s">
        <v>1083</v>
      </c>
    </row>
    <row r="193" spans="1:8" hidden="1">
      <c r="A193" t="s">
        <v>1071</v>
      </c>
      <c r="B193" t="s">
        <v>199</v>
      </c>
      <c r="C193" t="s">
        <v>1084</v>
      </c>
      <c r="D193" t="s">
        <v>1085</v>
      </c>
      <c r="E193" t="s">
        <v>1086</v>
      </c>
      <c r="F193" t="s">
        <v>1018</v>
      </c>
      <c r="G193" t="s">
        <v>1087</v>
      </c>
      <c r="H193" t="s">
        <v>1088</v>
      </c>
    </row>
    <row r="194" spans="1:8" hidden="1">
      <c r="A194" t="s">
        <v>1071</v>
      </c>
      <c r="B194" t="s">
        <v>199</v>
      </c>
      <c r="C194" t="s">
        <v>1089</v>
      </c>
      <c r="D194" t="s">
        <v>1085</v>
      </c>
      <c r="E194" t="s">
        <v>1090</v>
      </c>
      <c r="F194" t="s">
        <v>1018</v>
      </c>
      <c r="G194" t="s">
        <v>1075</v>
      </c>
      <c r="H194" t="s">
        <v>1091</v>
      </c>
    </row>
    <row r="195" spans="1:8" hidden="1">
      <c r="A195" t="s">
        <v>1071</v>
      </c>
      <c r="B195" t="s">
        <v>199</v>
      </c>
      <c r="C195" t="s">
        <v>1092</v>
      </c>
      <c r="D195" t="s">
        <v>1085</v>
      </c>
      <c r="E195" t="s">
        <v>1085</v>
      </c>
      <c r="F195" t="s">
        <v>1018</v>
      </c>
      <c r="G195" t="s">
        <v>1093</v>
      </c>
      <c r="H195" t="s">
        <v>859</v>
      </c>
    </row>
    <row r="196" spans="1:8" hidden="1">
      <c r="A196" t="s">
        <v>1071</v>
      </c>
      <c r="B196" t="s">
        <v>199</v>
      </c>
      <c r="C196" t="s">
        <v>1094</v>
      </c>
      <c r="D196" t="s">
        <v>1085</v>
      </c>
      <c r="E196" t="s">
        <v>1095</v>
      </c>
      <c r="F196" t="s">
        <v>1096</v>
      </c>
      <c r="G196" t="s">
        <v>1097</v>
      </c>
      <c r="H196" t="s">
        <v>1098</v>
      </c>
    </row>
    <row r="197" spans="1:8" hidden="1">
      <c r="A197" t="s">
        <v>324</v>
      </c>
      <c r="B197" t="s">
        <v>188</v>
      </c>
      <c r="C197" t="s">
        <v>1099</v>
      </c>
      <c r="D197" t="s">
        <v>1100</v>
      </c>
      <c r="E197" t="s">
        <v>1101</v>
      </c>
      <c r="F197" t="s">
        <v>1102</v>
      </c>
      <c r="G197" t="s">
        <v>1103</v>
      </c>
      <c r="H197" t="s">
        <v>1104</v>
      </c>
    </row>
    <row r="198" spans="1:8" hidden="1">
      <c r="A198" t="s">
        <v>324</v>
      </c>
      <c r="B198" t="s">
        <v>188</v>
      </c>
      <c r="C198" t="s">
        <v>854</v>
      </c>
      <c r="D198" t="s">
        <v>1105</v>
      </c>
      <c r="E198" t="s">
        <v>1106</v>
      </c>
      <c r="F198" t="s">
        <v>857</v>
      </c>
      <c r="G198" t="s">
        <v>1107</v>
      </c>
      <c r="H198" t="s">
        <v>859</v>
      </c>
    </row>
    <row r="199" spans="1:8" hidden="1">
      <c r="A199" t="s">
        <v>324</v>
      </c>
      <c r="B199" t="s">
        <v>188</v>
      </c>
      <c r="C199" t="s">
        <v>860</v>
      </c>
      <c r="D199" t="s">
        <v>1108</v>
      </c>
      <c r="E199" t="s">
        <v>861</v>
      </c>
      <c r="F199" t="s">
        <v>1109</v>
      </c>
      <c r="G199" t="s">
        <v>1110</v>
      </c>
      <c r="H199" t="s">
        <v>1111</v>
      </c>
    </row>
    <row r="200" spans="1:8" hidden="1">
      <c r="A200" t="s">
        <v>324</v>
      </c>
      <c r="B200" t="s">
        <v>188</v>
      </c>
      <c r="C200" t="s">
        <v>1112</v>
      </c>
      <c r="D200" t="s">
        <v>1100</v>
      </c>
      <c r="E200" t="s">
        <v>1113</v>
      </c>
      <c r="F200" t="s">
        <v>1114</v>
      </c>
      <c r="G200" t="s">
        <v>1115</v>
      </c>
      <c r="H200" t="s">
        <v>1116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0E26D-CCD9-4F54-B42F-264586D93C67}">
  <sheetPr codeName="Hoja8"/>
  <dimension ref="A1:G132"/>
  <sheetViews>
    <sheetView showGridLines="0" zoomScaleNormal="100" workbookViewId="0">
      <selection activeCell="B75" sqref="B75"/>
    </sheetView>
  </sheetViews>
  <sheetFormatPr baseColWidth="10" defaultColWidth="11.42578125" defaultRowHeight="15"/>
  <cols>
    <col min="1" max="1" width="19" style="63" customWidth="1"/>
    <col min="2" max="2" width="26.28515625" style="63" customWidth="1"/>
    <col min="3" max="3" width="41.5703125" style="63" customWidth="1"/>
    <col min="4" max="4" width="72.140625" style="63" customWidth="1"/>
    <col min="5" max="5" width="64.42578125" style="64" customWidth="1"/>
    <col min="6" max="6" width="15.42578125" style="64" customWidth="1"/>
    <col min="7" max="7" width="64.85546875" style="63" customWidth="1"/>
    <col min="8" max="16384" width="11.42578125" style="63"/>
  </cols>
  <sheetData>
    <row r="1" spans="1:7" ht="43.5" customHeight="1" thickBot="1">
      <c r="A1" s="62" t="s">
        <v>1215</v>
      </c>
      <c r="B1" s="62" t="s">
        <v>1117</v>
      </c>
      <c r="C1" s="62" t="s">
        <v>1120</v>
      </c>
      <c r="D1" s="62" t="s">
        <v>1118</v>
      </c>
      <c r="E1" s="62" t="s">
        <v>1220</v>
      </c>
      <c r="F1" s="62" t="s">
        <v>259</v>
      </c>
      <c r="G1" s="62" t="s">
        <v>1119</v>
      </c>
    </row>
    <row r="2" spans="1:7" hidden="1">
      <c r="A2" s="63" t="s">
        <v>1121</v>
      </c>
      <c r="B2" s="63" t="s">
        <v>1122</v>
      </c>
      <c r="C2" s="63" t="s">
        <v>175</v>
      </c>
      <c r="D2" s="63" t="s">
        <v>1123</v>
      </c>
      <c r="E2" s="64" t="s">
        <v>1320</v>
      </c>
      <c r="F2" s="63" t="s">
        <v>1415</v>
      </c>
      <c r="G2" s="64" t="s">
        <v>1124</v>
      </c>
    </row>
    <row r="3" spans="1:7" hidden="1">
      <c r="A3" s="63" t="s">
        <v>1121</v>
      </c>
      <c r="B3" s="63" t="s">
        <v>1122</v>
      </c>
      <c r="C3" s="63" t="s">
        <v>175</v>
      </c>
      <c r="D3" s="63" t="s">
        <v>1123</v>
      </c>
      <c r="E3" s="64" t="s">
        <v>1321</v>
      </c>
      <c r="F3" s="63" t="s">
        <v>1415</v>
      </c>
      <c r="G3" s="64" t="s">
        <v>1124</v>
      </c>
    </row>
    <row r="4" spans="1:7" hidden="1">
      <c r="A4" s="63" t="s">
        <v>1121</v>
      </c>
      <c r="B4" s="63" t="s">
        <v>1122</v>
      </c>
      <c r="C4" s="63" t="s">
        <v>175</v>
      </c>
      <c r="D4" s="63" t="s">
        <v>1123</v>
      </c>
      <c r="E4" s="64" t="s">
        <v>1322</v>
      </c>
      <c r="F4" s="63" t="s">
        <v>1415</v>
      </c>
      <c r="G4" s="64" t="s">
        <v>1124</v>
      </c>
    </row>
    <row r="5" spans="1:7" hidden="1">
      <c r="A5" s="63" t="s">
        <v>1121</v>
      </c>
      <c r="B5" s="63" t="s">
        <v>1122</v>
      </c>
      <c r="C5" s="63" t="s">
        <v>174</v>
      </c>
      <c r="D5" s="63" t="s">
        <v>1123</v>
      </c>
      <c r="E5" s="64" t="s">
        <v>1323</v>
      </c>
      <c r="F5" s="63" t="s">
        <v>1415</v>
      </c>
      <c r="G5" s="64" t="s">
        <v>1124</v>
      </c>
    </row>
    <row r="6" spans="1:7" hidden="1">
      <c r="A6" s="63" t="s">
        <v>1121</v>
      </c>
      <c r="B6" s="63" t="s">
        <v>1122</v>
      </c>
      <c r="C6" s="63" t="s">
        <v>304</v>
      </c>
      <c r="D6" s="63" t="s">
        <v>1123</v>
      </c>
      <c r="E6" s="64" t="s">
        <v>1324</v>
      </c>
      <c r="F6" s="63" t="s">
        <v>1415</v>
      </c>
      <c r="G6" s="64" t="s">
        <v>1124</v>
      </c>
    </row>
    <row r="7" spans="1:7" hidden="1">
      <c r="A7" s="63" t="s">
        <v>1121</v>
      </c>
      <c r="B7" s="63" t="s">
        <v>1122</v>
      </c>
      <c r="C7" s="63" t="s">
        <v>174</v>
      </c>
      <c r="D7" s="63" t="s">
        <v>1125</v>
      </c>
      <c r="E7" s="64" t="s">
        <v>1325</v>
      </c>
      <c r="F7" s="63" t="s">
        <v>1415</v>
      </c>
      <c r="G7" s="64" t="s">
        <v>1124</v>
      </c>
    </row>
    <row r="8" spans="1:7" ht="30" hidden="1">
      <c r="A8" s="63" t="s">
        <v>1121</v>
      </c>
      <c r="B8" s="63" t="s">
        <v>1122</v>
      </c>
      <c r="C8" s="63" t="s">
        <v>304</v>
      </c>
      <c r="D8" s="63" t="s">
        <v>1125</v>
      </c>
      <c r="E8" s="64" t="s">
        <v>1326</v>
      </c>
      <c r="F8" s="63" t="s">
        <v>1415</v>
      </c>
      <c r="G8" s="64" t="s">
        <v>1124</v>
      </c>
    </row>
    <row r="9" spans="1:7" ht="30" hidden="1">
      <c r="A9" s="63" t="s">
        <v>1121</v>
      </c>
      <c r="B9" s="63" t="s">
        <v>1122</v>
      </c>
      <c r="C9" s="63" t="s">
        <v>174</v>
      </c>
      <c r="D9" s="63" t="s">
        <v>1126</v>
      </c>
      <c r="E9" s="64" t="s">
        <v>1327</v>
      </c>
      <c r="F9" s="63" t="s">
        <v>1415</v>
      </c>
      <c r="G9" s="64" t="s">
        <v>1127</v>
      </c>
    </row>
    <row r="10" spans="1:7" ht="30" hidden="1">
      <c r="A10" s="63" t="s">
        <v>1121</v>
      </c>
      <c r="B10" s="63" t="s">
        <v>1122</v>
      </c>
      <c r="C10" s="63" t="s">
        <v>175</v>
      </c>
      <c r="D10" s="63" t="s">
        <v>1126</v>
      </c>
      <c r="E10" s="64" t="s">
        <v>1328</v>
      </c>
      <c r="F10" s="63" t="s">
        <v>1415</v>
      </c>
      <c r="G10" s="64" t="s">
        <v>1127</v>
      </c>
    </row>
    <row r="11" spans="1:7" ht="30" hidden="1">
      <c r="A11" s="63" t="s">
        <v>1121</v>
      </c>
      <c r="B11" s="63" t="s">
        <v>1122</v>
      </c>
      <c r="C11" s="63" t="s">
        <v>175</v>
      </c>
      <c r="D11" s="63" t="s">
        <v>1126</v>
      </c>
      <c r="E11" s="64" t="s">
        <v>1329</v>
      </c>
      <c r="F11" s="63" t="s">
        <v>1415</v>
      </c>
      <c r="G11" s="64" t="s">
        <v>1127</v>
      </c>
    </row>
    <row r="12" spans="1:7" ht="30" hidden="1">
      <c r="A12" s="63" t="s">
        <v>1121</v>
      </c>
      <c r="B12" s="63" t="s">
        <v>1122</v>
      </c>
      <c r="C12" s="63" t="s">
        <v>304</v>
      </c>
      <c r="D12" s="63" t="s">
        <v>1126</v>
      </c>
      <c r="E12" s="64" t="s">
        <v>1330</v>
      </c>
      <c r="F12" s="63" t="s">
        <v>1415</v>
      </c>
      <c r="G12" s="64" t="s">
        <v>1127</v>
      </c>
    </row>
    <row r="13" spans="1:7" hidden="1">
      <c r="A13" s="63" t="s">
        <v>1121</v>
      </c>
      <c r="B13" s="63" t="s">
        <v>1122</v>
      </c>
      <c r="C13" s="63" t="s">
        <v>175</v>
      </c>
      <c r="D13" s="63" t="s">
        <v>1128</v>
      </c>
      <c r="E13" s="64" t="s">
        <v>1331</v>
      </c>
      <c r="F13" s="63" t="s">
        <v>1415</v>
      </c>
      <c r="G13" s="64" t="s">
        <v>1129</v>
      </c>
    </row>
    <row r="14" spans="1:7" hidden="1">
      <c r="A14" s="63" t="s">
        <v>1121</v>
      </c>
      <c r="B14" s="63" t="s">
        <v>1122</v>
      </c>
      <c r="C14" s="63" t="s">
        <v>175</v>
      </c>
      <c r="D14" s="63" t="s">
        <v>1128</v>
      </c>
      <c r="E14" s="64" t="s">
        <v>1332</v>
      </c>
      <c r="F14" s="63" t="s">
        <v>1415</v>
      </c>
      <c r="G14" s="64" t="s">
        <v>1129</v>
      </c>
    </row>
    <row r="15" spans="1:7" hidden="1">
      <c r="A15" s="63" t="s">
        <v>1121</v>
      </c>
      <c r="B15" s="63" t="s">
        <v>1122</v>
      </c>
      <c r="C15" s="63" t="s">
        <v>175</v>
      </c>
      <c r="D15" s="63" t="s">
        <v>1128</v>
      </c>
      <c r="E15" s="64" t="s">
        <v>1333</v>
      </c>
      <c r="F15" s="63" t="s">
        <v>1415</v>
      </c>
      <c r="G15" s="64" t="s">
        <v>1129</v>
      </c>
    </row>
    <row r="16" spans="1:7" ht="30" hidden="1">
      <c r="A16" s="63" t="s">
        <v>1121</v>
      </c>
      <c r="B16" s="63" t="s">
        <v>1122</v>
      </c>
      <c r="C16" s="63" t="s">
        <v>175</v>
      </c>
      <c r="D16" s="63" t="s">
        <v>1128</v>
      </c>
      <c r="E16" s="64" t="s">
        <v>1334</v>
      </c>
      <c r="F16" s="63" t="s">
        <v>1415</v>
      </c>
      <c r="G16" s="64" t="s">
        <v>1129</v>
      </c>
    </row>
    <row r="17" spans="1:7" ht="30" hidden="1">
      <c r="A17" s="63" t="s">
        <v>1121</v>
      </c>
      <c r="B17" s="63" t="s">
        <v>1122</v>
      </c>
      <c r="C17" s="63" t="s">
        <v>304</v>
      </c>
      <c r="D17" s="63" t="s">
        <v>1128</v>
      </c>
      <c r="E17" s="64" t="s">
        <v>1335</v>
      </c>
      <c r="F17" s="63" t="s">
        <v>1415</v>
      </c>
      <c r="G17" s="64" t="s">
        <v>1129</v>
      </c>
    </row>
    <row r="18" spans="1:7" hidden="1">
      <c r="A18" s="63" t="s">
        <v>1121</v>
      </c>
      <c r="B18" s="63" t="s">
        <v>1122</v>
      </c>
      <c r="C18" s="63" t="s">
        <v>304</v>
      </c>
      <c r="D18" s="63" t="s">
        <v>1130</v>
      </c>
      <c r="E18" s="64" t="s">
        <v>1336</v>
      </c>
      <c r="F18" s="63" t="s">
        <v>1415</v>
      </c>
      <c r="G18" s="64" t="s">
        <v>1124</v>
      </c>
    </row>
    <row r="19" spans="1:7" hidden="1">
      <c r="A19" s="63" t="s">
        <v>1121</v>
      </c>
      <c r="B19" s="63" t="s">
        <v>1122</v>
      </c>
      <c r="C19" s="63" t="s">
        <v>175</v>
      </c>
      <c r="D19" s="63" t="s">
        <v>1130</v>
      </c>
      <c r="E19" s="64" t="s">
        <v>1337</v>
      </c>
      <c r="F19" s="63" t="s">
        <v>1415</v>
      </c>
      <c r="G19" s="64" t="s">
        <v>1124</v>
      </c>
    </row>
    <row r="20" spans="1:7" hidden="1">
      <c r="A20" s="63" t="s">
        <v>1121</v>
      </c>
      <c r="B20" s="63" t="s">
        <v>1122</v>
      </c>
      <c r="C20" s="63" t="s">
        <v>175</v>
      </c>
      <c r="D20" s="63" t="s">
        <v>1130</v>
      </c>
      <c r="E20" s="64" t="s">
        <v>1338</v>
      </c>
      <c r="F20" s="63" t="s">
        <v>1415</v>
      </c>
      <c r="G20" s="64" t="s">
        <v>1124</v>
      </c>
    </row>
    <row r="21" spans="1:7" hidden="1">
      <c r="A21" s="63" t="s">
        <v>1121</v>
      </c>
      <c r="B21" s="63" t="s">
        <v>1122</v>
      </c>
      <c r="C21" s="63" t="s">
        <v>175</v>
      </c>
      <c r="D21" s="63" t="s">
        <v>1130</v>
      </c>
      <c r="E21" s="64" t="s">
        <v>1339</v>
      </c>
      <c r="F21" s="63" t="s">
        <v>1415</v>
      </c>
      <c r="G21" s="64" t="s">
        <v>1124</v>
      </c>
    </row>
    <row r="22" spans="1:7" hidden="1">
      <c r="A22" s="63" t="s">
        <v>1121</v>
      </c>
      <c r="B22" s="63" t="s">
        <v>1122</v>
      </c>
      <c r="C22" s="63" t="s">
        <v>175</v>
      </c>
      <c r="D22" s="63" t="s">
        <v>1130</v>
      </c>
      <c r="E22" s="64" t="s">
        <v>1340</v>
      </c>
      <c r="F22" s="63" t="s">
        <v>1415</v>
      </c>
      <c r="G22" s="64" t="s">
        <v>1124</v>
      </c>
    </row>
    <row r="23" spans="1:7" ht="30" hidden="1">
      <c r="A23" s="63" t="s">
        <v>1121</v>
      </c>
      <c r="B23" s="63" t="s">
        <v>1122</v>
      </c>
      <c r="C23" s="63" t="s">
        <v>304</v>
      </c>
      <c r="D23" s="63" t="s">
        <v>1130</v>
      </c>
      <c r="E23" s="64" t="s">
        <v>1341</v>
      </c>
      <c r="F23" s="63" t="s">
        <v>1415</v>
      </c>
      <c r="G23" s="64" t="s">
        <v>1124</v>
      </c>
    </row>
    <row r="24" spans="1:7" ht="30" hidden="1">
      <c r="A24" s="63" t="s">
        <v>1121</v>
      </c>
      <c r="B24" s="63" t="s">
        <v>1122</v>
      </c>
      <c r="C24" s="63" t="s">
        <v>174</v>
      </c>
      <c r="D24" s="63" t="s">
        <v>1131</v>
      </c>
      <c r="E24" s="64" t="s">
        <v>1342</v>
      </c>
      <c r="F24" s="63" t="s">
        <v>1415</v>
      </c>
      <c r="G24" s="64" t="s">
        <v>1124</v>
      </c>
    </row>
    <row r="25" spans="1:7" hidden="1">
      <c r="A25" s="63" t="s">
        <v>1121</v>
      </c>
      <c r="B25" s="63" t="s">
        <v>1122</v>
      </c>
      <c r="C25" s="63" t="s">
        <v>174</v>
      </c>
      <c r="D25" s="63" t="s">
        <v>1132</v>
      </c>
      <c r="E25" s="64" t="s">
        <v>1343</v>
      </c>
      <c r="F25" s="63" t="s">
        <v>1415</v>
      </c>
      <c r="G25" s="64" t="s">
        <v>1133</v>
      </c>
    </row>
    <row r="26" spans="1:7" hidden="1">
      <c r="A26" s="63" t="s">
        <v>1121</v>
      </c>
      <c r="B26" s="63" t="s">
        <v>1122</v>
      </c>
      <c r="C26" s="63" t="s">
        <v>174</v>
      </c>
      <c r="D26" s="63" t="s">
        <v>1134</v>
      </c>
      <c r="E26" s="64" t="s">
        <v>1344</v>
      </c>
      <c r="F26" s="63" t="s">
        <v>1415</v>
      </c>
      <c r="G26" s="64" t="s">
        <v>1135</v>
      </c>
    </row>
    <row r="27" spans="1:7" ht="30" hidden="1">
      <c r="A27" s="63" t="s">
        <v>1121</v>
      </c>
      <c r="B27" s="63" t="s">
        <v>1122</v>
      </c>
      <c r="C27" s="63" t="s">
        <v>174</v>
      </c>
      <c r="D27" s="63" t="s">
        <v>1136</v>
      </c>
      <c r="E27" s="64" t="s">
        <v>1345</v>
      </c>
      <c r="F27" s="63" t="s">
        <v>1415</v>
      </c>
      <c r="G27" s="64" t="s">
        <v>1124</v>
      </c>
    </row>
    <row r="28" spans="1:7" hidden="1">
      <c r="A28" s="63" t="s">
        <v>1121</v>
      </c>
      <c r="B28" s="63" t="s">
        <v>1122</v>
      </c>
      <c r="C28" s="63" t="s">
        <v>174</v>
      </c>
      <c r="D28" s="63" t="s">
        <v>1137</v>
      </c>
      <c r="E28" s="64" t="s">
        <v>1346</v>
      </c>
      <c r="F28" s="63" t="s">
        <v>1415</v>
      </c>
      <c r="G28" s="64" t="s">
        <v>1135</v>
      </c>
    </row>
    <row r="29" spans="1:7" hidden="1">
      <c r="A29" s="63" t="s">
        <v>1121</v>
      </c>
      <c r="B29" s="63" t="s">
        <v>1122</v>
      </c>
      <c r="C29" s="63" t="s">
        <v>174</v>
      </c>
      <c r="D29" s="63" t="s">
        <v>1138</v>
      </c>
      <c r="E29" s="64" t="s">
        <v>1347</v>
      </c>
      <c r="F29" s="63" t="s">
        <v>1415</v>
      </c>
      <c r="G29" s="64" t="s">
        <v>1124</v>
      </c>
    </row>
    <row r="30" spans="1:7" hidden="1">
      <c r="A30" s="63" t="s">
        <v>1121</v>
      </c>
      <c r="B30" s="63" t="s">
        <v>1122</v>
      </c>
      <c r="C30" s="63" t="s">
        <v>174</v>
      </c>
      <c r="D30" s="63" t="s">
        <v>1139</v>
      </c>
      <c r="E30" s="64" t="s">
        <v>1348</v>
      </c>
      <c r="F30" s="63" t="s">
        <v>1415</v>
      </c>
      <c r="G30" s="64" t="s">
        <v>1124</v>
      </c>
    </row>
    <row r="31" spans="1:7" hidden="1">
      <c r="A31" s="63" t="s">
        <v>1121</v>
      </c>
      <c r="B31" s="63" t="s">
        <v>1122</v>
      </c>
      <c r="C31" s="63" t="s">
        <v>174</v>
      </c>
      <c r="D31" s="63" t="s">
        <v>1140</v>
      </c>
      <c r="E31" s="64" t="s">
        <v>1349</v>
      </c>
      <c r="F31" s="63" t="s">
        <v>1415</v>
      </c>
      <c r="G31" s="64" t="s">
        <v>1124</v>
      </c>
    </row>
    <row r="32" spans="1:7" hidden="1">
      <c r="A32" s="63" t="s">
        <v>1121</v>
      </c>
      <c r="B32" s="63" t="s">
        <v>1122</v>
      </c>
      <c r="C32" s="63" t="s">
        <v>174</v>
      </c>
      <c r="D32" s="63" t="s">
        <v>1141</v>
      </c>
      <c r="E32" s="64" t="s">
        <v>1350</v>
      </c>
      <c r="F32" s="63" t="s">
        <v>1415</v>
      </c>
      <c r="G32" s="64" t="s">
        <v>1124</v>
      </c>
    </row>
    <row r="33" spans="1:7" hidden="1">
      <c r="A33" s="63" t="s">
        <v>1121</v>
      </c>
      <c r="B33" s="63" t="s">
        <v>1122</v>
      </c>
      <c r="C33" s="63" t="s">
        <v>174</v>
      </c>
      <c r="D33" s="63" t="s">
        <v>1142</v>
      </c>
      <c r="E33" s="64" t="s">
        <v>1351</v>
      </c>
      <c r="F33" s="63" t="s">
        <v>1415</v>
      </c>
      <c r="G33" s="64" t="s">
        <v>1124</v>
      </c>
    </row>
    <row r="34" spans="1:7" hidden="1">
      <c r="A34" s="63" t="s">
        <v>1121</v>
      </c>
      <c r="B34" s="63" t="s">
        <v>1122</v>
      </c>
      <c r="C34" s="63" t="s">
        <v>174</v>
      </c>
      <c r="D34" s="63" t="s">
        <v>1143</v>
      </c>
      <c r="E34" s="64" t="s">
        <v>1352</v>
      </c>
      <c r="F34" s="63" t="s">
        <v>1415</v>
      </c>
      <c r="G34" s="64" t="s">
        <v>1124</v>
      </c>
    </row>
    <row r="35" spans="1:7" hidden="1">
      <c r="A35" s="63" t="s">
        <v>1121</v>
      </c>
      <c r="B35" s="63" t="s">
        <v>1122</v>
      </c>
      <c r="C35" s="63" t="s">
        <v>174</v>
      </c>
      <c r="D35" s="63" t="s">
        <v>1144</v>
      </c>
      <c r="E35" s="64" t="s">
        <v>1353</v>
      </c>
      <c r="F35" s="63" t="s">
        <v>1415</v>
      </c>
      <c r="G35" s="64" t="s">
        <v>1124</v>
      </c>
    </row>
    <row r="36" spans="1:7" ht="45" hidden="1">
      <c r="A36" s="63" t="s">
        <v>1145</v>
      </c>
      <c r="B36" s="63" t="s">
        <v>1122</v>
      </c>
      <c r="C36" s="63" t="s">
        <v>1146</v>
      </c>
      <c r="D36" s="63" t="s">
        <v>1147</v>
      </c>
      <c r="E36" s="64" t="s">
        <v>1354</v>
      </c>
      <c r="F36" s="63" t="s">
        <v>1415</v>
      </c>
      <c r="G36" s="64" t="s">
        <v>1148</v>
      </c>
    </row>
    <row r="37" spans="1:7" ht="60" hidden="1">
      <c r="A37" s="63" t="s">
        <v>1145</v>
      </c>
      <c r="B37" s="63" t="s">
        <v>1122</v>
      </c>
      <c r="C37" s="63" t="s">
        <v>1146</v>
      </c>
      <c r="D37" s="63" t="s">
        <v>1149</v>
      </c>
      <c r="E37" s="64" t="s">
        <v>1355</v>
      </c>
      <c r="F37" s="63" t="s">
        <v>1415</v>
      </c>
      <c r="G37" s="64" t="s">
        <v>1150</v>
      </c>
    </row>
    <row r="38" spans="1:7" hidden="1">
      <c r="A38" s="63" t="s">
        <v>1145</v>
      </c>
      <c r="B38" s="63" t="s">
        <v>1122</v>
      </c>
      <c r="C38" s="63" t="s">
        <v>1146</v>
      </c>
      <c r="D38" s="63" t="s">
        <v>1149</v>
      </c>
      <c r="E38" s="64" t="s">
        <v>1356</v>
      </c>
      <c r="F38" s="63" t="s">
        <v>1415</v>
      </c>
      <c r="G38" s="64"/>
    </row>
    <row r="39" spans="1:7" ht="75" hidden="1">
      <c r="A39" s="63" t="s">
        <v>1145</v>
      </c>
      <c r="B39" s="63" t="s">
        <v>1122</v>
      </c>
      <c r="C39" s="63" t="s">
        <v>1146</v>
      </c>
      <c r="D39" s="63" t="s">
        <v>1421</v>
      </c>
      <c r="E39" s="64" t="s">
        <v>1357</v>
      </c>
      <c r="F39" s="63" t="s">
        <v>1415</v>
      </c>
      <c r="G39" s="64" t="s">
        <v>1152</v>
      </c>
    </row>
    <row r="40" spans="1:7" ht="75" hidden="1">
      <c r="A40" s="63" t="s">
        <v>1145</v>
      </c>
      <c r="B40" s="63" t="s">
        <v>1122</v>
      </c>
      <c r="C40" s="63" t="s">
        <v>304</v>
      </c>
      <c r="D40" s="63" t="s">
        <v>1151</v>
      </c>
      <c r="E40" s="64" t="s">
        <v>1358</v>
      </c>
      <c r="F40" s="63" t="s">
        <v>1415</v>
      </c>
      <c r="G40" s="64" t="s">
        <v>1153</v>
      </c>
    </row>
    <row r="41" spans="1:7" ht="30" hidden="1">
      <c r="A41" s="63" t="s">
        <v>1145</v>
      </c>
      <c r="B41" s="63" t="s">
        <v>1122</v>
      </c>
      <c r="C41" s="63" t="s">
        <v>167</v>
      </c>
      <c r="D41" s="63" t="s">
        <v>1154</v>
      </c>
      <c r="E41" s="64" t="s">
        <v>1359</v>
      </c>
      <c r="F41" s="63" t="s">
        <v>1415</v>
      </c>
      <c r="G41" s="64" t="s">
        <v>1155</v>
      </c>
    </row>
    <row r="42" spans="1:7" hidden="1">
      <c r="A42" s="63" t="s">
        <v>1145</v>
      </c>
      <c r="B42" s="63" t="s">
        <v>1122</v>
      </c>
      <c r="C42" s="63" t="s">
        <v>167</v>
      </c>
      <c r="D42" s="63" t="s">
        <v>1156</v>
      </c>
      <c r="E42" s="64" t="s">
        <v>1360</v>
      </c>
      <c r="F42" s="63" t="s">
        <v>1415</v>
      </c>
      <c r="G42" s="64" t="s">
        <v>1157</v>
      </c>
    </row>
    <row r="43" spans="1:7" ht="30" hidden="1">
      <c r="A43" s="63" t="s">
        <v>1145</v>
      </c>
      <c r="B43" s="63" t="s">
        <v>1122</v>
      </c>
      <c r="C43" s="63" t="s">
        <v>1219</v>
      </c>
      <c r="D43" s="63" t="s">
        <v>1158</v>
      </c>
      <c r="E43" s="64" t="s">
        <v>1361</v>
      </c>
      <c r="F43" s="63" t="s">
        <v>1415</v>
      </c>
      <c r="G43" s="64" t="s">
        <v>1159</v>
      </c>
    </row>
    <row r="44" spans="1:7" ht="45">
      <c r="A44" s="63" t="s">
        <v>1145</v>
      </c>
      <c r="B44" s="63" t="s">
        <v>1122</v>
      </c>
      <c r="C44" s="63" t="s">
        <v>442</v>
      </c>
      <c r="D44" s="63" t="s">
        <v>1160</v>
      </c>
      <c r="E44" s="64" t="s">
        <v>87</v>
      </c>
      <c r="F44" s="63" t="s">
        <v>1415</v>
      </c>
      <c r="G44" s="64" t="s">
        <v>1184</v>
      </c>
    </row>
    <row r="45" spans="1:7" ht="45">
      <c r="A45" s="63" t="s">
        <v>1145</v>
      </c>
      <c r="B45" s="63" t="s">
        <v>1122</v>
      </c>
      <c r="C45" s="63" t="s">
        <v>442</v>
      </c>
      <c r="D45" s="63" t="s">
        <v>1161</v>
      </c>
      <c r="E45" s="64" t="s">
        <v>1362</v>
      </c>
      <c r="F45" s="63" t="s">
        <v>1415</v>
      </c>
      <c r="G45" s="64" t="s">
        <v>1184</v>
      </c>
    </row>
    <row r="46" spans="1:7" ht="45">
      <c r="A46" s="63" t="s">
        <v>1145</v>
      </c>
      <c r="B46" s="63" t="s">
        <v>1122</v>
      </c>
      <c r="C46" s="63" t="s">
        <v>442</v>
      </c>
      <c r="D46" s="63" t="s">
        <v>1161</v>
      </c>
      <c r="E46" s="64" t="s">
        <v>87</v>
      </c>
      <c r="F46" s="63" t="s">
        <v>1415</v>
      </c>
      <c r="G46" s="64" t="s">
        <v>1184</v>
      </c>
    </row>
    <row r="47" spans="1:7" ht="45">
      <c r="A47" s="63" t="s">
        <v>1145</v>
      </c>
      <c r="B47" s="63" t="s">
        <v>1122</v>
      </c>
      <c r="C47" s="63" t="s">
        <v>442</v>
      </c>
      <c r="D47" s="63" t="s">
        <v>1162</v>
      </c>
      <c r="E47" s="64" t="s">
        <v>1363</v>
      </c>
      <c r="F47" s="63" t="s">
        <v>1415</v>
      </c>
      <c r="G47" s="64" t="s">
        <v>1184</v>
      </c>
    </row>
    <row r="48" spans="1:7" ht="45">
      <c r="A48" s="63" t="s">
        <v>1145</v>
      </c>
      <c r="B48" s="63" t="s">
        <v>1122</v>
      </c>
      <c r="C48" s="63" t="s">
        <v>442</v>
      </c>
      <c r="D48" s="63" t="s">
        <v>1163</v>
      </c>
      <c r="E48" s="64" t="s">
        <v>1364</v>
      </c>
      <c r="F48" s="63" t="s">
        <v>1415</v>
      </c>
      <c r="G48" s="64" t="s">
        <v>1184</v>
      </c>
    </row>
    <row r="49" spans="1:7" ht="45">
      <c r="A49" s="63" t="s">
        <v>1145</v>
      </c>
      <c r="B49" s="63" t="s">
        <v>1122</v>
      </c>
      <c r="C49" s="63" t="s">
        <v>442</v>
      </c>
      <c r="D49" s="63" t="s">
        <v>1164</v>
      </c>
      <c r="E49" s="64" t="s">
        <v>1365</v>
      </c>
      <c r="F49" s="63" t="s">
        <v>1415</v>
      </c>
      <c r="G49" s="64" t="s">
        <v>1184</v>
      </c>
    </row>
    <row r="50" spans="1:7" ht="45">
      <c r="A50" s="63" t="s">
        <v>1145</v>
      </c>
      <c r="B50" s="63" t="s">
        <v>1122</v>
      </c>
      <c r="C50" s="63" t="s">
        <v>442</v>
      </c>
      <c r="D50" s="63" t="s">
        <v>1165</v>
      </c>
      <c r="E50" s="64" t="s">
        <v>1366</v>
      </c>
      <c r="F50" s="63" t="s">
        <v>1415</v>
      </c>
      <c r="G50" s="64" t="s">
        <v>1184</v>
      </c>
    </row>
    <row r="51" spans="1:7" ht="45">
      <c r="A51" s="63" t="s">
        <v>1145</v>
      </c>
      <c r="B51" s="63" t="s">
        <v>1122</v>
      </c>
      <c r="C51" s="63" t="s">
        <v>442</v>
      </c>
      <c r="D51" s="63" t="s">
        <v>1166</v>
      </c>
      <c r="E51" s="64" t="s">
        <v>1367</v>
      </c>
      <c r="F51" s="63" t="s">
        <v>1415</v>
      </c>
      <c r="G51" s="64" t="s">
        <v>1184</v>
      </c>
    </row>
    <row r="52" spans="1:7" ht="45">
      <c r="A52" s="63" t="s">
        <v>1145</v>
      </c>
      <c r="B52" s="63" t="s">
        <v>1122</v>
      </c>
      <c r="C52" s="63" t="s">
        <v>442</v>
      </c>
      <c r="D52" s="63" t="s">
        <v>1167</v>
      </c>
      <c r="E52" s="64" t="s">
        <v>1368</v>
      </c>
      <c r="F52" s="63" t="s">
        <v>1415</v>
      </c>
      <c r="G52" s="64" t="s">
        <v>1184</v>
      </c>
    </row>
    <row r="53" spans="1:7" ht="45">
      <c r="A53" s="63" t="s">
        <v>1145</v>
      </c>
      <c r="B53" s="63" t="s">
        <v>1122</v>
      </c>
      <c r="C53" s="63" t="s">
        <v>442</v>
      </c>
      <c r="D53" s="63" t="s">
        <v>1167</v>
      </c>
      <c r="E53" s="64" t="s">
        <v>1369</v>
      </c>
      <c r="F53" s="63" t="s">
        <v>1415</v>
      </c>
      <c r="G53" s="64" t="s">
        <v>1184</v>
      </c>
    </row>
    <row r="54" spans="1:7" ht="45">
      <c r="A54" s="63" t="s">
        <v>1145</v>
      </c>
      <c r="B54" s="63" t="s">
        <v>1122</v>
      </c>
      <c r="C54" s="63" t="s">
        <v>442</v>
      </c>
      <c r="D54" s="63" t="s">
        <v>1168</v>
      </c>
      <c r="E54" s="64" t="s">
        <v>1370</v>
      </c>
      <c r="F54" s="63" t="s">
        <v>1415</v>
      </c>
      <c r="G54" s="64" t="s">
        <v>1184</v>
      </c>
    </row>
    <row r="55" spans="1:7" ht="45">
      <c r="A55" s="63" t="s">
        <v>1145</v>
      </c>
      <c r="B55" s="63" t="s">
        <v>1122</v>
      </c>
      <c r="C55" s="63" t="s">
        <v>442</v>
      </c>
      <c r="D55" s="63" t="s">
        <v>486</v>
      </c>
      <c r="E55" s="64" t="s">
        <v>1371</v>
      </c>
      <c r="F55" s="63" t="s">
        <v>1415</v>
      </c>
      <c r="G55" s="64" t="s">
        <v>1184</v>
      </c>
    </row>
    <row r="56" spans="1:7" ht="45">
      <c r="A56" s="63" t="s">
        <v>1145</v>
      </c>
      <c r="B56" s="63" t="s">
        <v>1122</v>
      </c>
      <c r="C56" s="63" t="s">
        <v>442</v>
      </c>
      <c r="D56" s="63" t="s">
        <v>1169</v>
      </c>
      <c r="E56" s="64" t="s">
        <v>1372</v>
      </c>
      <c r="F56" s="63" t="s">
        <v>1415</v>
      </c>
      <c r="G56" s="64" t="s">
        <v>1184</v>
      </c>
    </row>
    <row r="57" spans="1:7" ht="45" hidden="1">
      <c r="A57" s="63" t="s">
        <v>1145</v>
      </c>
      <c r="B57" s="63" t="s">
        <v>1122</v>
      </c>
      <c r="C57" s="63" t="s">
        <v>184</v>
      </c>
      <c r="D57" s="63" t="s">
        <v>1170</v>
      </c>
      <c r="E57" s="64" t="s">
        <v>1373</v>
      </c>
      <c r="F57" s="63" t="s">
        <v>1415</v>
      </c>
      <c r="G57" s="64" t="s">
        <v>1184</v>
      </c>
    </row>
    <row r="58" spans="1:7" ht="45" hidden="1">
      <c r="A58" s="63" t="s">
        <v>1145</v>
      </c>
      <c r="B58" s="63" t="s">
        <v>1122</v>
      </c>
      <c r="C58" s="63" t="s">
        <v>1171</v>
      </c>
      <c r="D58" s="63" t="s">
        <v>1172</v>
      </c>
      <c r="E58" s="64" t="s">
        <v>1374</v>
      </c>
      <c r="F58" s="63" t="s">
        <v>1415</v>
      </c>
      <c r="G58" s="64" t="s">
        <v>1184</v>
      </c>
    </row>
    <row r="59" spans="1:7" ht="45" hidden="1">
      <c r="A59" s="63" t="s">
        <v>1145</v>
      </c>
      <c r="B59" s="63" t="s">
        <v>1122</v>
      </c>
      <c r="C59" s="63" t="s">
        <v>1171</v>
      </c>
      <c r="D59" s="63" t="s">
        <v>1172</v>
      </c>
      <c r="E59" s="64" t="s">
        <v>1375</v>
      </c>
      <c r="F59" s="63" t="s">
        <v>1415</v>
      </c>
      <c r="G59" s="64" t="s">
        <v>1184</v>
      </c>
    </row>
    <row r="60" spans="1:7" ht="45" hidden="1">
      <c r="A60" s="63" t="s">
        <v>1145</v>
      </c>
      <c r="B60" s="63" t="s">
        <v>1122</v>
      </c>
      <c r="C60" s="63" t="s">
        <v>180</v>
      </c>
      <c r="D60" s="63" t="s">
        <v>1425</v>
      </c>
      <c r="E60" s="64" t="s">
        <v>1376</v>
      </c>
      <c r="F60" s="63" t="s">
        <v>1415</v>
      </c>
      <c r="G60" s="64" t="s">
        <v>1184</v>
      </c>
    </row>
    <row r="61" spans="1:7" ht="45" hidden="1">
      <c r="A61" s="63" t="s">
        <v>1145</v>
      </c>
      <c r="B61" s="63" t="s">
        <v>1122</v>
      </c>
      <c r="C61" s="63" t="s">
        <v>180</v>
      </c>
      <c r="D61" s="63" t="s">
        <v>1272</v>
      </c>
      <c r="E61" s="64" t="s">
        <v>1377</v>
      </c>
      <c r="F61" s="63" t="s">
        <v>1415</v>
      </c>
      <c r="G61" s="64" t="s">
        <v>1184</v>
      </c>
    </row>
    <row r="62" spans="1:7" ht="45" hidden="1">
      <c r="A62" s="63" t="s">
        <v>1145</v>
      </c>
      <c r="B62" s="63" t="s">
        <v>1122</v>
      </c>
      <c r="C62" s="63" t="s">
        <v>180</v>
      </c>
      <c r="D62" s="63" t="s">
        <v>1272</v>
      </c>
      <c r="E62" s="64" t="s">
        <v>1378</v>
      </c>
      <c r="F62" s="63" t="s">
        <v>1415</v>
      </c>
      <c r="G62" s="64" t="s">
        <v>1184</v>
      </c>
    </row>
    <row r="63" spans="1:7" ht="45" hidden="1">
      <c r="A63" s="63" t="s">
        <v>1145</v>
      </c>
      <c r="B63" s="63" t="s">
        <v>1122</v>
      </c>
      <c r="C63" s="63" t="s">
        <v>180</v>
      </c>
      <c r="D63" s="63" t="s">
        <v>1272</v>
      </c>
      <c r="E63" s="64" t="s">
        <v>1379</v>
      </c>
      <c r="F63" s="63" t="s">
        <v>1415</v>
      </c>
      <c r="G63" s="64" t="s">
        <v>1184</v>
      </c>
    </row>
    <row r="64" spans="1:7" ht="45" hidden="1">
      <c r="A64" s="63" t="s">
        <v>1145</v>
      </c>
      <c r="B64" s="63" t="s">
        <v>1122</v>
      </c>
      <c r="C64" s="63" t="s">
        <v>1173</v>
      </c>
      <c r="D64" s="63" t="s">
        <v>1174</v>
      </c>
      <c r="E64" s="64" t="s">
        <v>1380</v>
      </c>
      <c r="F64" s="63" t="s">
        <v>1415</v>
      </c>
      <c r="G64" s="64" t="s">
        <v>1184</v>
      </c>
    </row>
    <row r="65" spans="1:7" ht="45" hidden="1">
      <c r="A65" s="63" t="s">
        <v>1145</v>
      </c>
      <c r="B65" s="63" t="s">
        <v>1122</v>
      </c>
      <c r="C65" s="63" t="s">
        <v>1173</v>
      </c>
      <c r="D65" s="63" t="s">
        <v>1167</v>
      </c>
      <c r="E65" s="64" t="s">
        <v>1381</v>
      </c>
      <c r="F65" s="63" t="s">
        <v>1415</v>
      </c>
      <c r="G65" s="64" t="s">
        <v>1184</v>
      </c>
    </row>
    <row r="66" spans="1:7" ht="45" hidden="1">
      <c r="A66" s="63" t="s">
        <v>1145</v>
      </c>
      <c r="B66" s="63" t="s">
        <v>1122</v>
      </c>
      <c r="C66" s="63" t="s">
        <v>1173</v>
      </c>
      <c r="D66" s="63" t="s">
        <v>1167</v>
      </c>
      <c r="E66" s="64" t="s">
        <v>87</v>
      </c>
      <c r="F66" s="63" t="s">
        <v>1415</v>
      </c>
      <c r="G66" s="64" t="s">
        <v>1184</v>
      </c>
    </row>
    <row r="67" spans="1:7" ht="45" hidden="1">
      <c r="A67" s="63" t="s">
        <v>1145</v>
      </c>
      <c r="B67" s="63" t="s">
        <v>1122</v>
      </c>
      <c r="C67" s="63" t="s">
        <v>178</v>
      </c>
      <c r="D67" s="63" t="s">
        <v>1175</v>
      </c>
      <c r="E67" s="64" t="s">
        <v>1382</v>
      </c>
      <c r="F67" s="63" t="s">
        <v>1415</v>
      </c>
      <c r="G67" s="64" t="s">
        <v>1184</v>
      </c>
    </row>
    <row r="68" spans="1:7" ht="45" hidden="1">
      <c r="A68" s="63" t="s">
        <v>1145</v>
      </c>
      <c r="B68" s="63" t="s">
        <v>1122</v>
      </c>
      <c r="C68" s="63" t="s">
        <v>178</v>
      </c>
      <c r="D68" s="63" t="s">
        <v>1175</v>
      </c>
      <c r="E68" s="64" t="s">
        <v>1383</v>
      </c>
      <c r="F68" s="63" t="s">
        <v>1415</v>
      </c>
      <c r="G68" s="64" t="s">
        <v>1184</v>
      </c>
    </row>
    <row r="69" spans="1:7" ht="45" hidden="1">
      <c r="A69" s="63" t="s">
        <v>1145</v>
      </c>
      <c r="B69" s="63" t="s">
        <v>1122</v>
      </c>
      <c r="C69" s="63" t="s">
        <v>1433</v>
      </c>
      <c r="D69" s="63" t="s">
        <v>1278</v>
      </c>
      <c r="E69" s="64" t="s">
        <v>1384</v>
      </c>
      <c r="F69" s="63" t="s">
        <v>1415</v>
      </c>
      <c r="G69" s="64" t="s">
        <v>1176</v>
      </c>
    </row>
    <row r="70" spans="1:7" ht="120" hidden="1">
      <c r="A70" s="63" t="s">
        <v>1145</v>
      </c>
      <c r="B70" s="63" t="s">
        <v>1122</v>
      </c>
      <c r="C70" s="63" t="s">
        <v>1177</v>
      </c>
      <c r="D70" s="63" t="s">
        <v>1178</v>
      </c>
      <c r="E70" s="64" t="s">
        <v>1385</v>
      </c>
      <c r="F70" s="63" t="s">
        <v>1415</v>
      </c>
      <c r="G70" s="64" t="s">
        <v>1179</v>
      </c>
    </row>
    <row r="71" spans="1:7" ht="75" hidden="1">
      <c r="A71" s="63" t="s">
        <v>1145</v>
      </c>
      <c r="B71" s="63" t="s">
        <v>1122</v>
      </c>
      <c r="C71" s="63" t="s">
        <v>1180</v>
      </c>
      <c r="D71" s="63" t="s">
        <v>1181</v>
      </c>
      <c r="E71" s="64" t="s">
        <v>1386</v>
      </c>
      <c r="F71" s="63" t="s">
        <v>1415</v>
      </c>
      <c r="G71" s="64" t="s">
        <v>1182</v>
      </c>
    </row>
    <row r="72" spans="1:7" ht="45" hidden="1">
      <c r="A72" s="63" t="s">
        <v>1145</v>
      </c>
      <c r="B72" s="63" t="s">
        <v>1122</v>
      </c>
      <c r="C72" s="63" t="s">
        <v>1183</v>
      </c>
      <c r="D72" s="63" t="s">
        <v>1161</v>
      </c>
      <c r="E72" s="64" t="s">
        <v>1387</v>
      </c>
      <c r="F72" s="63" t="s">
        <v>1415</v>
      </c>
      <c r="G72" s="64" t="s">
        <v>1184</v>
      </c>
    </row>
    <row r="73" spans="1:7" ht="45" hidden="1">
      <c r="A73" s="63" t="s">
        <v>1145</v>
      </c>
      <c r="B73" s="63" t="s">
        <v>1122</v>
      </c>
      <c r="C73" s="63" t="s">
        <v>1183</v>
      </c>
      <c r="D73" s="63" t="s">
        <v>1162</v>
      </c>
      <c r="E73" s="64" t="s">
        <v>1388</v>
      </c>
      <c r="F73" s="63" t="s">
        <v>1415</v>
      </c>
      <c r="G73" s="64" t="s">
        <v>1184</v>
      </c>
    </row>
    <row r="74" spans="1:7" hidden="1">
      <c r="A74" s="63" t="s">
        <v>1145</v>
      </c>
      <c r="B74" s="63" t="s">
        <v>1122</v>
      </c>
      <c r="C74" s="63" t="s">
        <v>1183</v>
      </c>
      <c r="D74" s="63" t="s">
        <v>1163</v>
      </c>
      <c r="E74" s="64" t="s">
        <v>1389</v>
      </c>
      <c r="F74" s="63" t="s">
        <v>1415</v>
      </c>
      <c r="G74" s="64" t="s">
        <v>1185</v>
      </c>
    </row>
    <row r="75" spans="1:7" ht="45" hidden="1">
      <c r="A75" s="63" t="s">
        <v>1145</v>
      </c>
      <c r="B75" s="63" t="s">
        <v>1122</v>
      </c>
      <c r="C75" s="63" t="s">
        <v>1183</v>
      </c>
      <c r="D75" s="63" t="s">
        <v>1164</v>
      </c>
      <c r="E75" s="64" t="s">
        <v>1390</v>
      </c>
      <c r="F75" s="63" t="s">
        <v>1415</v>
      </c>
      <c r="G75" s="64" t="s">
        <v>1184</v>
      </c>
    </row>
    <row r="76" spans="1:7" ht="45" hidden="1">
      <c r="A76" s="63" t="s">
        <v>1145</v>
      </c>
      <c r="B76" s="63" t="s">
        <v>1122</v>
      </c>
      <c r="C76" s="63" t="s">
        <v>1183</v>
      </c>
      <c r="D76" s="63" t="s">
        <v>1186</v>
      </c>
      <c r="E76" s="64" t="s">
        <v>1391</v>
      </c>
      <c r="F76" s="63" t="s">
        <v>1415</v>
      </c>
      <c r="G76" s="64" t="s">
        <v>1184</v>
      </c>
    </row>
    <row r="77" spans="1:7" ht="45" hidden="1">
      <c r="A77" s="63" t="s">
        <v>1145</v>
      </c>
      <c r="B77" s="63" t="s">
        <v>1122</v>
      </c>
      <c r="C77" s="63" t="s">
        <v>1183</v>
      </c>
      <c r="D77" s="63" t="s">
        <v>1167</v>
      </c>
      <c r="E77" s="64" t="s">
        <v>1392</v>
      </c>
      <c r="F77" s="63" t="s">
        <v>1415</v>
      </c>
      <c r="G77" s="64" t="s">
        <v>1184</v>
      </c>
    </row>
    <row r="78" spans="1:7" ht="45" hidden="1">
      <c r="A78" s="63" t="s">
        <v>1145</v>
      </c>
      <c r="B78" s="63" t="s">
        <v>1122</v>
      </c>
      <c r="C78" s="63" t="s">
        <v>1183</v>
      </c>
      <c r="D78" s="63" t="s">
        <v>1167</v>
      </c>
      <c r="E78" s="64" t="s">
        <v>1393</v>
      </c>
      <c r="F78" s="63" t="s">
        <v>1415</v>
      </c>
      <c r="G78" s="64" t="s">
        <v>1184</v>
      </c>
    </row>
    <row r="79" spans="1:7" ht="75" hidden="1">
      <c r="A79" s="63" t="s">
        <v>1145</v>
      </c>
      <c r="B79" s="63" t="s">
        <v>1122</v>
      </c>
      <c r="C79" s="63" t="s">
        <v>1187</v>
      </c>
      <c r="D79" s="63" t="s">
        <v>1188</v>
      </c>
      <c r="E79" s="64" t="s">
        <v>1394</v>
      </c>
      <c r="F79" s="63" t="s">
        <v>1415</v>
      </c>
      <c r="G79" s="64" t="s">
        <v>1189</v>
      </c>
    </row>
    <row r="80" spans="1:7" ht="45" hidden="1">
      <c r="A80" s="63" t="s">
        <v>1145</v>
      </c>
      <c r="B80" s="63" t="s">
        <v>1122</v>
      </c>
      <c r="C80" s="63" t="s">
        <v>1187</v>
      </c>
      <c r="D80" s="63" t="s">
        <v>1190</v>
      </c>
      <c r="E80" s="64" t="s">
        <v>1395</v>
      </c>
      <c r="F80" s="63" t="s">
        <v>1415</v>
      </c>
      <c r="G80" s="64" t="s">
        <v>1191</v>
      </c>
    </row>
    <row r="81" spans="1:7" ht="30" hidden="1">
      <c r="A81" s="63" t="s">
        <v>1145</v>
      </c>
      <c r="B81" s="63" t="s">
        <v>1122</v>
      </c>
      <c r="C81" s="63" t="s">
        <v>1187</v>
      </c>
      <c r="D81" s="63" t="s">
        <v>1192</v>
      </c>
      <c r="E81" s="64" t="s">
        <v>1396</v>
      </c>
      <c r="F81" s="63" t="s">
        <v>1415</v>
      </c>
      <c r="G81" s="64" t="s">
        <v>1193</v>
      </c>
    </row>
    <row r="82" spans="1:7" ht="30" hidden="1">
      <c r="A82" s="63" t="s">
        <v>1145</v>
      </c>
      <c r="B82" s="63" t="s">
        <v>1122</v>
      </c>
      <c r="C82" s="63" t="s">
        <v>1187</v>
      </c>
      <c r="D82" s="63" t="s">
        <v>1192</v>
      </c>
      <c r="E82" s="64" t="s">
        <v>87</v>
      </c>
      <c r="F82" s="63" t="s">
        <v>1415</v>
      </c>
      <c r="G82" s="64" t="s">
        <v>1194</v>
      </c>
    </row>
    <row r="83" spans="1:7" ht="30" hidden="1">
      <c r="A83" s="63" t="s">
        <v>1145</v>
      </c>
      <c r="B83" s="63" t="s">
        <v>1122</v>
      </c>
      <c r="C83" s="63" t="s">
        <v>1187</v>
      </c>
      <c r="D83" s="63" t="s">
        <v>1192</v>
      </c>
      <c r="E83" s="64" t="s">
        <v>87</v>
      </c>
      <c r="F83" s="63" t="s">
        <v>1415</v>
      </c>
      <c r="G83" s="64" t="s">
        <v>1195</v>
      </c>
    </row>
    <row r="84" spans="1:7" ht="45" hidden="1">
      <c r="A84" s="63" t="s">
        <v>1145</v>
      </c>
      <c r="B84" s="63" t="s">
        <v>1122</v>
      </c>
      <c r="C84" s="63" t="s">
        <v>1187</v>
      </c>
      <c r="D84" s="63" t="s">
        <v>1196</v>
      </c>
      <c r="E84" s="64" t="s">
        <v>1397</v>
      </c>
      <c r="F84" s="63" t="s">
        <v>1415</v>
      </c>
      <c r="G84" s="64" t="s">
        <v>1195</v>
      </c>
    </row>
    <row r="85" spans="1:7" ht="30" hidden="1">
      <c r="A85" s="63" t="s">
        <v>1145</v>
      </c>
      <c r="B85" s="63" t="s">
        <v>1122</v>
      </c>
      <c r="C85" s="63" t="s">
        <v>206</v>
      </c>
      <c r="D85" s="63" t="s">
        <v>1198</v>
      </c>
      <c r="E85" s="64" t="s">
        <v>1398</v>
      </c>
      <c r="F85" s="63" t="s">
        <v>1415</v>
      </c>
      <c r="G85" s="64" t="s">
        <v>1185</v>
      </c>
    </row>
    <row r="86" spans="1:7" hidden="1">
      <c r="A86" s="63" t="s">
        <v>1145</v>
      </c>
      <c r="B86" s="63" t="s">
        <v>1122</v>
      </c>
      <c r="C86" s="63" t="s">
        <v>1173</v>
      </c>
      <c r="D86" s="63" t="s">
        <v>1199</v>
      </c>
      <c r="E86" s="64" t="s">
        <v>1399</v>
      </c>
      <c r="F86" s="63" t="s">
        <v>1415</v>
      </c>
      <c r="G86" s="64" t="s">
        <v>1200</v>
      </c>
    </row>
    <row r="87" spans="1:7" hidden="1">
      <c r="A87" s="63" t="s">
        <v>1145</v>
      </c>
      <c r="B87" s="63" t="s">
        <v>1122</v>
      </c>
      <c r="C87" s="63" t="s">
        <v>1173</v>
      </c>
      <c r="D87" s="63" t="s">
        <v>1201</v>
      </c>
      <c r="E87" s="64" t="s">
        <v>1400</v>
      </c>
      <c r="F87" s="63" t="s">
        <v>1415</v>
      </c>
      <c r="G87" s="64" t="s">
        <v>1185</v>
      </c>
    </row>
    <row r="88" spans="1:7" hidden="1">
      <c r="A88" s="63" t="s">
        <v>1145</v>
      </c>
      <c r="B88" s="63" t="s">
        <v>1122</v>
      </c>
      <c r="C88" s="63" t="s">
        <v>1173</v>
      </c>
      <c r="D88" s="63" t="s">
        <v>1202</v>
      </c>
      <c r="E88" s="64" t="s">
        <v>1401</v>
      </c>
      <c r="F88" s="63" t="s">
        <v>1415</v>
      </c>
      <c r="G88" s="64" t="s">
        <v>1200</v>
      </c>
    </row>
    <row r="89" spans="1:7" hidden="1">
      <c r="A89" s="63" t="s">
        <v>1145</v>
      </c>
      <c r="B89" s="63" t="s">
        <v>1122</v>
      </c>
      <c r="C89" s="63" t="s">
        <v>199</v>
      </c>
      <c r="D89" s="63" t="s">
        <v>1203</v>
      </c>
      <c r="E89" s="64" t="s">
        <v>1402</v>
      </c>
      <c r="F89" s="63" t="s">
        <v>1415</v>
      </c>
      <c r="G89" s="64" t="s">
        <v>1200</v>
      </c>
    </row>
    <row r="90" spans="1:7" ht="30" hidden="1">
      <c r="A90" s="63" t="s">
        <v>1145</v>
      </c>
      <c r="B90" s="63" t="s">
        <v>1204</v>
      </c>
      <c r="C90" s="63" t="s">
        <v>167</v>
      </c>
      <c r="D90" s="63" t="s">
        <v>1205</v>
      </c>
      <c r="E90" s="64" t="s">
        <v>1403</v>
      </c>
      <c r="F90" s="63" t="s">
        <v>1415</v>
      </c>
      <c r="G90" s="64" t="s">
        <v>1206</v>
      </c>
    </row>
    <row r="91" spans="1:7" ht="30" hidden="1">
      <c r="A91" s="63" t="s">
        <v>1145</v>
      </c>
      <c r="B91" s="63" t="s">
        <v>1204</v>
      </c>
      <c r="C91" s="63" t="s">
        <v>167</v>
      </c>
      <c r="D91" s="63" t="s">
        <v>1205</v>
      </c>
      <c r="E91" s="64" t="s">
        <v>87</v>
      </c>
      <c r="F91" s="63" t="s">
        <v>1415</v>
      </c>
      <c r="G91" s="64" t="s">
        <v>1207</v>
      </c>
    </row>
    <row r="92" spans="1:7" ht="315" hidden="1">
      <c r="A92" s="63" t="s">
        <v>1145</v>
      </c>
      <c r="B92" s="63" t="s">
        <v>1204</v>
      </c>
      <c r="C92" s="63" t="s">
        <v>1420</v>
      </c>
      <c r="D92" s="63" t="s">
        <v>1208</v>
      </c>
      <c r="E92" s="64" t="s">
        <v>1404</v>
      </c>
      <c r="F92" s="63" t="s">
        <v>1415</v>
      </c>
      <c r="G92" s="64" t="s">
        <v>1209</v>
      </c>
    </row>
    <row r="93" spans="1:7" ht="210" hidden="1">
      <c r="A93" s="63" t="s">
        <v>1145</v>
      </c>
      <c r="B93" s="63" t="s">
        <v>1204</v>
      </c>
      <c r="C93" s="63" t="s">
        <v>1420</v>
      </c>
      <c r="D93" s="63" t="s">
        <v>1210</v>
      </c>
      <c r="E93" s="64" t="s">
        <v>1405</v>
      </c>
      <c r="F93" s="63" t="s">
        <v>1415</v>
      </c>
      <c r="G93" s="64" t="s">
        <v>1211</v>
      </c>
    </row>
    <row r="94" spans="1:7" ht="135" hidden="1">
      <c r="A94" s="63" t="s">
        <v>1145</v>
      </c>
      <c r="B94" s="63" t="s">
        <v>1204</v>
      </c>
      <c r="C94" s="63" t="s">
        <v>1420</v>
      </c>
      <c r="D94" s="63" t="s">
        <v>1212</v>
      </c>
      <c r="E94" s="64" t="s">
        <v>1406</v>
      </c>
      <c r="F94" s="63" t="s">
        <v>1415</v>
      </c>
      <c r="G94" s="64" t="s">
        <v>1213</v>
      </c>
    </row>
    <row r="95" spans="1:7" ht="185.25" hidden="1" customHeight="1">
      <c r="A95" s="63" t="s">
        <v>1145</v>
      </c>
      <c r="B95" s="63" t="s">
        <v>1204</v>
      </c>
      <c r="C95" s="63" t="s">
        <v>1420</v>
      </c>
      <c r="D95" s="63" t="s">
        <v>1214</v>
      </c>
      <c r="E95" s="64" t="s">
        <v>1407</v>
      </c>
      <c r="F95" s="63" t="s">
        <v>1415</v>
      </c>
      <c r="G95" s="64" t="s">
        <v>1213</v>
      </c>
    </row>
    <row r="96" spans="1:7" ht="30" hidden="1">
      <c r="A96" s="63" t="s">
        <v>1221</v>
      </c>
      <c r="B96" s="63" t="s">
        <v>435</v>
      </c>
      <c r="C96" s="63" t="s">
        <v>1223</v>
      </c>
      <c r="D96" s="63" t="s">
        <v>1222</v>
      </c>
      <c r="E96" s="64" t="s">
        <v>1408</v>
      </c>
      <c r="F96" s="63" t="s">
        <v>268</v>
      </c>
      <c r="G96" s="64" t="s">
        <v>1224</v>
      </c>
    </row>
    <row r="97" spans="1:7" hidden="1">
      <c r="A97" s="63" t="s">
        <v>1221</v>
      </c>
      <c r="B97" s="63" t="s">
        <v>1225</v>
      </c>
      <c r="C97" s="63" t="s">
        <v>1223</v>
      </c>
      <c r="D97" s="63" t="s">
        <v>1226</v>
      </c>
      <c r="E97" s="64" t="s">
        <v>1409</v>
      </c>
      <c r="F97" s="63" t="s">
        <v>268</v>
      </c>
      <c r="G97" s="64" t="s">
        <v>1224</v>
      </c>
    </row>
    <row r="98" spans="1:7" ht="30" hidden="1">
      <c r="A98" s="63" t="s">
        <v>1221</v>
      </c>
      <c r="B98" s="63" t="s">
        <v>1227</v>
      </c>
      <c r="C98" s="63" t="s">
        <v>1223</v>
      </c>
      <c r="D98" s="63" t="s">
        <v>1222</v>
      </c>
      <c r="E98" s="64" t="s">
        <v>1408</v>
      </c>
      <c r="F98" s="63" t="s">
        <v>263</v>
      </c>
      <c r="G98" s="64" t="s">
        <v>1224</v>
      </c>
    </row>
    <row r="99" spans="1:7" ht="30" hidden="1">
      <c r="A99" s="63" t="s">
        <v>1221</v>
      </c>
      <c r="B99" s="63" t="s">
        <v>1228</v>
      </c>
      <c r="C99" s="63" t="s">
        <v>1223</v>
      </c>
      <c r="D99" s="63" t="s">
        <v>1222</v>
      </c>
      <c r="E99" s="64" t="s">
        <v>1408</v>
      </c>
      <c r="F99" s="63" t="s">
        <v>263</v>
      </c>
      <c r="G99" s="64" t="s">
        <v>1224</v>
      </c>
    </row>
    <row r="100" spans="1:7" hidden="1">
      <c r="A100" s="63" t="s">
        <v>1221</v>
      </c>
      <c r="B100" s="63" t="s">
        <v>1229</v>
      </c>
      <c r="C100" s="63" t="s">
        <v>1231</v>
      </c>
      <c r="D100" s="63" t="s">
        <v>1230</v>
      </c>
      <c r="E100" s="64" t="s">
        <v>1410</v>
      </c>
      <c r="F100" s="63" t="s">
        <v>268</v>
      </c>
      <c r="G100" s="64" t="s">
        <v>1232</v>
      </c>
    </row>
    <row r="101" spans="1:7" ht="30" hidden="1">
      <c r="A101" s="63" t="s">
        <v>1221</v>
      </c>
      <c r="B101" s="63" t="s">
        <v>1233</v>
      </c>
      <c r="C101" s="63" t="s">
        <v>161</v>
      </c>
      <c r="D101" s="63" t="s">
        <v>1234</v>
      </c>
      <c r="E101" s="64" t="s">
        <v>1411</v>
      </c>
      <c r="F101" s="63" t="s">
        <v>263</v>
      </c>
      <c r="G101" s="64" t="s">
        <v>1235</v>
      </c>
    </row>
    <row r="102" spans="1:7" hidden="1">
      <c r="A102" s="63" t="s">
        <v>1221</v>
      </c>
      <c r="B102" s="63" t="s">
        <v>1236</v>
      </c>
      <c r="C102" s="63" t="s">
        <v>161</v>
      </c>
      <c r="D102" s="63" t="s">
        <v>1237</v>
      </c>
      <c r="E102" s="64" t="s">
        <v>1412</v>
      </c>
      <c r="F102" s="63" t="s">
        <v>263</v>
      </c>
      <c r="G102" s="64" t="s">
        <v>1238</v>
      </c>
    </row>
    <row r="103" spans="1:7" hidden="1">
      <c r="A103" s="63" t="s">
        <v>1221</v>
      </c>
      <c r="B103" s="63" t="s">
        <v>1239</v>
      </c>
      <c r="C103" s="63" t="s">
        <v>1241</v>
      </c>
      <c r="D103" s="63" t="s">
        <v>1240</v>
      </c>
      <c r="E103" s="64" t="s">
        <v>1413</v>
      </c>
      <c r="F103" s="63" t="s">
        <v>263</v>
      </c>
      <c r="G103" s="64" t="s">
        <v>1242</v>
      </c>
    </row>
    <row r="104" spans="1:7" ht="30" hidden="1">
      <c r="A104" s="63" t="s">
        <v>1221</v>
      </c>
      <c r="B104" s="63" t="s">
        <v>1243</v>
      </c>
      <c r="C104" s="63" t="s">
        <v>161</v>
      </c>
      <c r="D104" s="63" t="s">
        <v>1244</v>
      </c>
      <c r="E104" s="64" t="s">
        <v>1412</v>
      </c>
      <c r="F104" s="63" t="s">
        <v>263</v>
      </c>
      <c r="G104" s="64" t="s">
        <v>1245</v>
      </c>
    </row>
    <row r="105" spans="1:7" hidden="1">
      <c r="A105" s="63" t="s">
        <v>1221</v>
      </c>
      <c r="B105" s="63" t="s">
        <v>1246</v>
      </c>
      <c r="C105" s="63" t="s">
        <v>161</v>
      </c>
      <c r="D105" s="63" t="s">
        <v>1244</v>
      </c>
      <c r="E105" s="64" t="s">
        <v>1412</v>
      </c>
      <c r="F105" s="63" t="s">
        <v>263</v>
      </c>
      <c r="G105" s="64" t="s">
        <v>1247</v>
      </c>
    </row>
    <row r="106" spans="1:7" ht="30" hidden="1">
      <c r="A106" s="63" t="s">
        <v>1221</v>
      </c>
      <c r="B106" s="63" t="s">
        <v>1248</v>
      </c>
      <c r="C106" s="63" t="s">
        <v>161</v>
      </c>
      <c r="D106" s="63" t="s">
        <v>1244</v>
      </c>
      <c r="E106" s="64" t="s">
        <v>1412</v>
      </c>
      <c r="F106" s="63" t="s">
        <v>263</v>
      </c>
      <c r="G106" s="64" t="s">
        <v>1249</v>
      </c>
    </row>
    <row r="107" spans="1:7" ht="45" hidden="1">
      <c r="A107" s="63" t="s">
        <v>1221</v>
      </c>
      <c r="B107" s="63" t="s">
        <v>1250</v>
      </c>
      <c r="C107" s="63" t="s">
        <v>1420</v>
      </c>
      <c r="D107" s="63" t="s">
        <v>202</v>
      </c>
      <c r="E107" s="64" t="s">
        <v>1414</v>
      </c>
      <c r="F107" s="63" t="s">
        <v>263</v>
      </c>
      <c r="G107" s="64" t="s">
        <v>1252</v>
      </c>
    </row>
    <row r="108" spans="1:7" ht="60" hidden="1">
      <c r="A108" s="63" t="s">
        <v>1253</v>
      </c>
      <c r="B108" s="63" t="s">
        <v>1254</v>
      </c>
      <c r="C108" s="63" t="s">
        <v>1257</v>
      </c>
      <c r="D108" s="63" t="s">
        <v>1255</v>
      </c>
      <c r="E108" s="64" t="s">
        <v>1256</v>
      </c>
      <c r="F108" s="63" t="s">
        <v>263</v>
      </c>
      <c r="G108" s="64" t="s">
        <v>1258</v>
      </c>
    </row>
    <row r="109" spans="1:7" ht="45" hidden="1">
      <c r="A109" s="63" t="s">
        <v>1259</v>
      </c>
      <c r="B109" s="63" t="s">
        <v>1260</v>
      </c>
      <c r="C109" s="63" t="s">
        <v>1263</v>
      </c>
      <c r="D109" s="63" t="s">
        <v>1261</v>
      </c>
      <c r="E109" s="64" t="s">
        <v>1262</v>
      </c>
      <c r="F109" s="63" t="s">
        <v>263</v>
      </c>
      <c r="G109" s="64" t="s">
        <v>1264</v>
      </c>
    </row>
    <row r="110" spans="1:7" ht="45" hidden="1">
      <c r="A110" s="63" t="s">
        <v>1259</v>
      </c>
      <c r="B110" s="63" t="s">
        <v>1260</v>
      </c>
      <c r="C110" s="63" t="s">
        <v>1266</v>
      </c>
      <c r="D110" s="63" t="s">
        <v>1265</v>
      </c>
      <c r="E110" s="64" t="s">
        <v>1262</v>
      </c>
      <c r="F110" s="63" t="s">
        <v>263</v>
      </c>
      <c r="G110" s="64" t="s">
        <v>1264</v>
      </c>
    </row>
    <row r="111" spans="1:7" ht="45">
      <c r="A111" s="63" t="s">
        <v>1259</v>
      </c>
      <c r="B111" s="63" t="s">
        <v>1260</v>
      </c>
      <c r="C111" s="63" t="s">
        <v>442</v>
      </c>
      <c r="D111" s="63" t="s">
        <v>1267</v>
      </c>
      <c r="E111" s="64" t="s">
        <v>1251</v>
      </c>
      <c r="F111" s="63" t="s">
        <v>263</v>
      </c>
      <c r="G111" s="64" t="s">
        <v>1264</v>
      </c>
    </row>
    <row r="112" spans="1:7" ht="45" hidden="1">
      <c r="A112" s="63" t="s">
        <v>1259</v>
      </c>
      <c r="B112" s="63" t="s">
        <v>1260</v>
      </c>
      <c r="C112" s="63" t="s">
        <v>1269</v>
      </c>
      <c r="D112" s="63" t="s">
        <v>1268</v>
      </c>
      <c r="E112" s="64" t="s">
        <v>1251</v>
      </c>
      <c r="F112" s="63" t="s">
        <v>263</v>
      </c>
      <c r="G112" s="64" t="s">
        <v>1264</v>
      </c>
    </row>
    <row r="113" spans="1:7" ht="45" hidden="1">
      <c r="A113" s="63" t="s">
        <v>1259</v>
      </c>
      <c r="B113" s="63" t="s">
        <v>1260</v>
      </c>
      <c r="C113" s="63" t="s">
        <v>1271</v>
      </c>
      <c r="D113" s="63" t="s">
        <v>1270</v>
      </c>
      <c r="E113" s="64" t="s">
        <v>1251</v>
      </c>
      <c r="F113" s="63" t="s">
        <v>263</v>
      </c>
      <c r="G113" s="64" t="s">
        <v>1264</v>
      </c>
    </row>
    <row r="114" spans="1:7" ht="45" hidden="1">
      <c r="A114" s="63" t="s">
        <v>1259</v>
      </c>
      <c r="B114" s="63" t="s">
        <v>1260</v>
      </c>
      <c r="C114" s="63" t="s">
        <v>180</v>
      </c>
      <c r="D114" s="63" t="s">
        <v>1272</v>
      </c>
      <c r="E114" s="64" t="s">
        <v>1251</v>
      </c>
      <c r="F114" s="63" t="s">
        <v>263</v>
      </c>
      <c r="G114" s="64" t="s">
        <v>1264</v>
      </c>
    </row>
    <row r="115" spans="1:7" ht="45" hidden="1">
      <c r="A115" s="63" t="s">
        <v>1259</v>
      </c>
      <c r="B115" s="63" t="s">
        <v>1260</v>
      </c>
      <c r="C115" s="63" t="s">
        <v>1275</v>
      </c>
      <c r="D115" s="63" t="s">
        <v>1273</v>
      </c>
      <c r="E115" s="64" t="s">
        <v>1274</v>
      </c>
      <c r="F115" s="63" t="s">
        <v>263</v>
      </c>
      <c r="G115" s="64" t="s">
        <v>1264</v>
      </c>
    </row>
    <row r="116" spans="1:7" ht="45" hidden="1">
      <c r="A116" s="63" t="s">
        <v>1259</v>
      </c>
      <c r="B116" s="63" t="s">
        <v>1260</v>
      </c>
      <c r="C116" s="63" t="s">
        <v>648</v>
      </c>
      <c r="D116" s="63" t="s">
        <v>1276</v>
      </c>
      <c r="E116" s="64" t="s">
        <v>1251</v>
      </c>
      <c r="F116" s="63" t="s">
        <v>263</v>
      </c>
      <c r="G116" s="64" t="s">
        <v>1264</v>
      </c>
    </row>
    <row r="117" spans="1:7" ht="45" hidden="1">
      <c r="A117" s="63" t="s">
        <v>1259</v>
      </c>
      <c r="B117" s="63" t="s">
        <v>1277</v>
      </c>
      <c r="C117" s="63" t="s">
        <v>1433</v>
      </c>
      <c r="D117" s="63" t="s">
        <v>1278</v>
      </c>
      <c r="E117" s="64" t="s">
        <v>1251</v>
      </c>
      <c r="F117" s="63" t="s">
        <v>263</v>
      </c>
      <c r="G117" s="64" t="s">
        <v>1264</v>
      </c>
    </row>
    <row r="118" spans="1:7" ht="45">
      <c r="A118" s="63" t="s">
        <v>1259</v>
      </c>
      <c r="B118" s="63" t="s">
        <v>1260</v>
      </c>
      <c r="C118" s="63" t="s">
        <v>442</v>
      </c>
      <c r="D118" s="63" t="s">
        <v>1279</v>
      </c>
      <c r="E118" s="64" t="s">
        <v>1280</v>
      </c>
      <c r="F118" s="63" t="s">
        <v>263</v>
      </c>
      <c r="G118" s="64" t="s">
        <v>1264</v>
      </c>
    </row>
    <row r="119" spans="1:7" ht="45" hidden="1">
      <c r="A119" s="63" t="s">
        <v>1259</v>
      </c>
      <c r="B119" s="63" t="s">
        <v>1281</v>
      </c>
      <c r="C119" s="63" t="s">
        <v>1283</v>
      </c>
      <c r="D119" s="63" t="s">
        <v>1282</v>
      </c>
      <c r="E119" s="64" t="s">
        <v>1251</v>
      </c>
      <c r="F119" s="63" t="s">
        <v>1284</v>
      </c>
      <c r="G119" s="64" t="s">
        <v>1264</v>
      </c>
    </row>
    <row r="120" spans="1:7" ht="45" hidden="1">
      <c r="A120" s="63" t="s">
        <v>1259</v>
      </c>
      <c r="B120" s="63" t="s">
        <v>1281</v>
      </c>
      <c r="C120" s="63" t="s">
        <v>1286</v>
      </c>
      <c r="D120" s="63" t="s">
        <v>1285</v>
      </c>
      <c r="E120" s="64" t="s">
        <v>1197</v>
      </c>
      <c r="F120" s="63" t="s">
        <v>263</v>
      </c>
      <c r="G120" s="64" t="s">
        <v>1264</v>
      </c>
    </row>
    <row r="121" spans="1:7" ht="45" hidden="1">
      <c r="A121" s="63" t="s">
        <v>1259</v>
      </c>
      <c r="B121" s="63" t="s">
        <v>1281</v>
      </c>
      <c r="C121" s="63" t="s">
        <v>1420</v>
      </c>
      <c r="D121" s="63" t="s">
        <v>1287</v>
      </c>
      <c r="E121" s="64" t="s">
        <v>1251</v>
      </c>
      <c r="F121" s="63" t="s">
        <v>263</v>
      </c>
      <c r="G121" s="64" t="s">
        <v>1264</v>
      </c>
    </row>
    <row r="122" spans="1:7" hidden="1">
      <c r="A122" s="63" t="s">
        <v>1288</v>
      </c>
      <c r="B122" s="63" t="s">
        <v>1289</v>
      </c>
      <c r="C122" s="63" t="s">
        <v>1292</v>
      </c>
      <c r="D122" s="63" t="s">
        <v>1290</v>
      </c>
      <c r="E122" s="64" t="s">
        <v>1291</v>
      </c>
      <c r="F122" s="63" t="s">
        <v>1293</v>
      </c>
      <c r="G122" s="64" t="s">
        <v>1242</v>
      </c>
    </row>
    <row r="123" spans="1:7" hidden="1">
      <c r="A123" s="63" t="s">
        <v>1288</v>
      </c>
      <c r="B123" s="63" t="s">
        <v>1289</v>
      </c>
      <c r="C123" s="63" t="s">
        <v>158</v>
      </c>
      <c r="D123" s="63" t="s">
        <v>1294</v>
      </c>
      <c r="E123" s="64" t="s">
        <v>1295</v>
      </c>
      <c r="F123" s="63" t="s">
        <v>268</v>
      </c>
      <c r="G123" s="64" t="s">
        <v>1242</v>
      </c>
    </row>
    <row r="124" spans="1:7" ht="30" hidden="1">
      <c r="A124" s="63" t="s">
        <v>1288</v>
      </c>
      <c r="B124" s="63" t="s">
        <v>1289</v>
      </c>
      <c r="C124" s="63" t="s">
        <v>162</v>
      </c>
      <c r="D124" s="63" t="s">
        <v>1296</v>
      </c>
      <c r="E124" s="64" t="s">
        <v>1297</v>
      </c>
      <c r="F124" s="63" t="s">
        <v>268</v>
      </c>
      <c r="G124" s="64" t="s">
        <v>1242</v>
      </c>
    </row>
    <row r="125" spans="1:7" ht="45" hidden="1">
      <c r="A125" s="63" t="s">
        <v>1288</v>
      </c>
      <c r="B125" s="63" t="s">
        <v>1289</v>
      </c>
      <c r="C125" s="63" t="s">
        <v>1257</v>
      </c>
      <c r="D125" s="63" t="s">
        <v>1298</v>
      </c>
      <c r="E125" s="64" t="s">
        <v>1299</v>
      </c>
      <c r="F125" s="63" t="s">
        <v>1300</v>
      </c>
      <c r="G125" s="64" t="s">
        <v>1242</v>
      </c>
    </row>
    <row r="126" spans="1:7" ht="45" hidden="1">
      <c r="A126" s="63" t="s">
        <v>1288</v>
      </c>
      <c r="B126" s="63" t="s">
        <v>1289</v>
      </c>
      <c r="C126" s="63" t="s">
        <v>158</v>
      </c>
      <c r="D126" s="63" t="s">
        <v>1301</v>
      </c>
      <c r="E126" s="64" t="s">
        <v>1302</v>
      </c>
      <c r="F126" s="63" t="s">
        <v>1284</v>
      </c>
      <c r="G126" s="64" t="s">
        <v>1303</v>
      </c>
    </row>
    <row r="127" spans="1:7" hidden="1">
      <c r="A127" s="63" t="s">
        <v>1304</v>
      </c>
      <c r="B127" s="63" t="s">
        <v>1305</v>
      </c>
      <c r="C127" s="63" t="s">
        <v>787</v>
      </c>
      <c r="D127" s="63" t="s">
        <v>1306</v>
      </c>
      <c r="E127" s="64" t="s">
        <v>1307</v>
      </c>
      <c r="F127" s="63" t="s">
        <v>1284</v>
      </c>
      <c r="G127" s="64" t="s">
        <v>1308</v>
      </c>
    </row>
    <row r="128" spans="1:7" ht="45" hidden="1">
      <c r="A128" s="63" t="s">
        <v>732</v>
      </c>
      <c r="B128" s="63" t="s">
        <v>1309</v>
      </c>
      <c r="C128" s="63" t="s">
        <v>277</v>
      </c>
      <c r="D128" s="63" t="s">
        <v>1310</v>
      </c>
      <c r="E128" s="64" t="s">
        <v>1311</v>
      </c>
      <c r="F128" s="63" t="s">
        <v>1312</v>
      </c>
      <c r="G128" s="64" t="s">
        <v>1313</v>
      </c>
    </row>
    <row r="129" spans="1:7" ht="60" hidden="1">
      <c r="A129" s="63" t="s">
        <v>732</v>
      </c>
      <c r="B129" s="63" t="s">
        <v>1309</v>
      </c>
      <c r="C129" s="63" t="s">
        <v>277</v>
      </c>
      <c r="D129" s="63" t="s">
        <v>1314</v>
      </c>
      <c r="E129" s="64" t="s">
        <v>1315</v>
      </c>
      <c r="F129" s="63" t="s">
        <v>1312</v>
      </c>
      <c r="G129" s="64" t="s">
        <v>1313</v>
      </c>
    </row>
    <row r="130" spans="1:7" ht="45" hidden="1">
      <c r="A130" s="63" t="s">
        <v>732</v>
      </c>
      <c r="B130" s="63" t="s">
        <v>1309</v>
      </c>
      <c r="C130" s="63" t="s">
        <v>787</v>
      </c>
      <c r="D130" s="63" t="s">
        <v>1316</v>
      </c>
      <c r="E130" s="64" t="s">
        <v>1317</v>
      </c>
      <c r="F130" s="63" t="s">
        <v>1312</v>
      </c>
      <c r="G130" s="64" t="s">
        <v>1313</v>
      </c>
    </row>
    <row r="131" spans="1:7" ht="45" hidden="1">
      <c r="A131" s="63" t="s">
        <v>732</v>
      </c>
      <c r="B131" s="63" t="s">
        <v>1309</v>
      </c>
      <c r="C131" s="63" t="s">
        <v>277</v>
      </c>
      <c r="D131" s="63" t="s">
        <v>1318</v>
      </c>
      <c r="E131" s="64" t="s">
        <v>1319</v>
      </c>
      <c r="F131" s="63" t="s">
        <v>1312</v>
      </c>
      <c r="G131" s="64" t="s">
        <v>1313</v>
      </c>
    </row>
    <row r="132" spans="1:7" ht="45">
      <c r="A132" s="63" t="s">
        <v>1259</v>
      </c>
      <c r="B132" s="63" t="s">
        <v>1260</v>
      </c>
      <c r="C132" s="63" t="s">
        <v>1183</v>
      </c>
      <c r="D132" s="63" t="s">
        <v>1267</v>
      </c>
      <c r="E132" s="64" t="s">
        <v>1251</v>
      </c>
      <c r="F132" s="63" t="s">
        <v>263</v>
      </c>
      <c r="G132" s="64" t="s">
        <v>1264</v>
      </c>
    </row>
  </sheetData>
  <pageMargins left="0.7" right="0.7" top="0.75" bottom="0.75" header="0.3" footer="0.3"/>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BB5D-5490-4B34-842E-C978E66B4AD7}">
  <sheetPr codeName="Hoja9"/>
  <dimension ref="A1:M103"/>
  <sheetViews>
    <sheetView showGridLines="0" zoomScaleNormal="100" workbookViewId="0">
      <selection activeCell="B75" sqref="B75"/>
    </sheetView>
  </sheetViews>
  <sheetFormatPr baseColWidth="10" defaultColWidth="14.7109375" defaultRowHeight="33.75" customHeight="1"/>
  <cols>
    <col min="1" max="1" width="21.7109375" style="46" customWidth="1"/>
    <col min="2" max="2" width="16.85546875" style="46" customWidth="1"/>
    <col min="3" max="3" width="41.28515625" style="46" customWidth="1"/>
    <col min="4" max="4" width="14.85546875" style="47" bestFit="1" customWidth="1"/>
    <col min="5" max="5" width="67.28515625" style="46" customWidth="1"/>
    <col min="6" max="6" width="20.140625" style="46" customWidth="1"/>
    <col min="7" max="7" width="25.140625" style="46" customWidth="1"/>
    <col min="8" max="16384" width="14.7109375" style="46"/>
  </cols>
  <sheetData>
    <row r="1" spans="1:13" ht="33.75" customHeight="1">
      <c r="A1" s="46" t="s">
        <v>255</v>
      </c>
      <c r="B1" s="46" t="s">
        <v>124</v>
      </c>
      <c r="C1" s="46" t="s">
        <v>256</v>
      </c>
      <c r="D1" s="47" t="s">
        <v>257</v>
      </c>
      <c r="E1" s="46" t="s">
        <v>258</v>
      </c>
      <c r="F1" s="46" t="s">
        <v>259</v>
      </c>
      <c r="G1" s="46" t="s">
        <v>260</v>
      </c>
    </row>
    <row r="2" spans="1:13" ht="33.75" customHeight="1">
      <c r="A2" s="46" t="s">
        <v>261</v>
      </c>
      <c r="B2" s="46" t="s">
        <v>156</v>
      </c>
      <c r="C2" s="46" t="s">
        <v>155</v>
      </c>
      <c r="D2" s="47">
        <v>0</v>
      </c>
      <c r="E2" s="46" t="s">
        <v>262</v>
      </c>
      <c r="F2" s="46" t="s">
        <v>263</v>
      </c>
      <c r="G2" s="46" t="s">
        <v>264</v>
      </c>
    </row>
    <row r="3" spans="1:13" ht="33.75" customHeight="1">
      <c r="A3" s="46" t="s">
        <v>261</v>
      </c>
      <c r="B3" s="46" t="s">
        <v>156</v>
      </c>
      <c r="C3" s="46" t="s">
        <v>266</v>
      </c>
      <c r="D3" s="47">
        <v>1</v>
      </c>
      <c r="E3" s="46" t="s">
        <v>267</v>
      </c>
      <c r="F3" s="46" t="s">
        <v>268</v>
      </c>
      <c r="G3" s="46" t="s">
        <v>264</v>
      </c>
      <c r="L3" s="46" t="str" cm="1">
        <f t="array" ref="L3:L36">_xlfn.UNIQUE(KPI[Área:])</f>
        <v>Sistema de Gestión de Calidad</v>
      </c>
      <c r="M3" s="46">
        <f>COUNTIF(KPI[Área:],L3)</f>
        <v>5</v>
      </c>
    </row>
    <row r="4" spans="1:13" ht="33.75" customHeight="1">
      <c r="A4" s="46" t="s">
        <v>261</v>
      </c>
      <c r="B4" s="46" t="s">
        <v>156</v>
      </c>
      <c r="C4" s="46" t="s">
        <v>266</v>
      </c>
      <c r="D4" s="47">
        <v>2</v>
      </c>
      <c r="E4" s="46" t="s">
        <v>269</v>
      </c>
      <c r="F4" s="46" t="s">
        <v>268</v>
      </c>
      <c r="G4" s="46" t="s">
        <v>270</v>
      </c>
      <c r="L4" s="46" t="str">
        <v>Dirección General</v>
      </c>
      <c r="M4" s="46">
        <f>COUNTIF(KPI[Área:],L4)</f>
        <v>2</v>
      </c>
    </row>
    <row r="5" spans="1:13" ht="33.75" customHeight="1">
      <c r="A5" s="46" t="s">
        <v>271</v>
      </c>
      <c r="B5" s="46" t="s">
        <v>159</v>
      </c>
      <c r="C5" s="46" t="s">
        <v>158</v>
      </c>
      <c r="D5" s="47">
        <v>3</v>
      </c>
      <c r="E5" s="46" t="s">
        <v>272</v>
      </c>
      <c r="F5" s="46" t="s">
        <v>268</v>
      </c>
      <c r="G5" s="46" t="s">
        <v>273</v>
      </c>
      <c r="L5" s="46" t="str">
        <v>Recursos Humanos</v>
      </c>
      <c r="M5" s="46">
        <f>COUNTIF(KPI[Área:],L5)</f>
        <v>4</v>
      </c>
    </row>
    <row r="6" spans="1:13" ht="33.75" customHeight="1">
      <c r="A6" s="46" t="s">
        <v>271</v>
      </c>
      <c r="B6" s="46" t="s">
        <v>159</v>
      </c>
      <c r="C6" s="46" t="s">
        <v>158</v>
      </c>
      <c r="D6" s="47">
        <v>4</v>
      </c>
      <c r="E6" s="46" t="s">
        <v>274</v>
      </c>
      <c r="F6" s="46" t="s">
        <v>268</v>
      </c>
      <c r="G6" s="46" t="s">
        <v>273</v>
      </c>
      <c r="L6" s="46" t="str">
        <v>Recursos Materiales</v>
      </c>
      <c r="M6" s="46">
        <f>COUNTIF(KPI[Área:],L6)</f>
        <v>2</v>
      </c>
    </row>
    <row r="7" spans="1:13" ht="33.75" customHeight="1">
      <c r="A7" s="46" t="s">
        <v>271</v>
      </c>
      <c r="B7" s="46" t="s">
        <v>159</v>
      </c>
      <c r="C7" s="46" t="s">
        <v>158</v>
      </c>
      <c r="D7" s="47">
        <v>5</v>
      </c>
      <c r="E7" s="46" t="s">
        <v>275</v>
      </c>
      <c r="F7" s="46" t="s">
        <v>268</v>
      </c>
      <c r="G7" s="46" t="s">
        <v>264</v>
      </c>
      <c r="L7" s="46" t="str">
        <v>Contabilidad</v>
      </c>
      <c r="M7" s="46">
        <f>COUNTIF(KPI[Área:],L7)</f>
        <v>1</v>
      </c>
    </row>
    <row r="8" spans="1:13" ht="33.75" customHeight="1">
      <c r="A8" s="46" t="s">
        <v>271</v>
      </c>
      <c r="B8" s="46" t="s">
        <v>159</v>
      </c>
      <c r="C8" s="46" t="s">
        <v>158</v>
      </c>
      <c r="D8" s="47">
        <v>6</v>
      </c>
      <c r="E8" s="46" t="s">
        <v>276</v>
      </c>
      <c r="F8" s="46" t="s">
        <v>263</v>
      </c>
      <c r="G8" s="46" t="s">
        <v>264</v>
      </c>
      <c r="L8" s="46" t="str">
        <v>Seguridad Industrial</v>
      </c>
      <c r="M8" s="46">
        <f>COUNTIF(KPI[Área:],L8)</f>
        <v>3</v>
      </c>
    </row>
    <row r="9" spans="1:13" ht="33.75" customHeight="1">
      <c r="A9" s="46" t="s">
        <v>271</v>
      </c>
      <c r="B9" s="46" t="s">
        <v>159</v>
      </c>
      <c r="C9" s="46" t="s">
        <v>277</v>
      </c>
      <c r="D9" s="47">
        <v>7</v>
      </c>
      <c r="E9" s="46" t="s">
        <v>278</v>
      </c>
      <c r="F9" s="46" t="s">
        <v>263</v>
      </c>
      <c r="G9" s="46" t="s">
        <v>264</v>
      </c>
      <c r="L9" s="46" t="str">
        <v>Licitaciones</v>
      </c>
      <c r="M9" s="46">
        <f>COUNTIF(KPI[Área:],L9)</f>
        <v>2</v>
      </c>
    </row>
    <row r="10" spans="1:13" ht="33.75" customHeight="1">
      <c r="A10" s="46" t="s">
        <v>271</v>
      </c>
      <c r="B10" s="46" t="s">
        <v>159</v>
      </c>
      <c r="C10" s="46" t="s">
        <v>277</v>
      </c>
      <c r="D10" s="47">
        <v>8</v>
      </c>
      <c r="E10" s="46" t="s">
        <v>1416</v>
      </c>
      <c r="F10" s="46" t="s">
        <v>263</v>
      </c>
      <c r="G10" s="46" t="s">
        <v>264</v>
      </c>
      <c r="L10" s="46" t="str">
        <v>Trámites Técnicos</v>
      </c>
      <c r="M10" s="46">
        <f>COUNTIF(KPI[Área:],L10)</f>
        <v>3</v>
      </c>
    </row>
    <row r="11" spans="1:13" ht="33.75" customHeight="1">
      <c r="A11" s="46" t="s">
        <v>271</v>
      </c>
      <c r="B11" s="46" t="s">
        <v>159</v>
      </c>
      <c r="C11" s="46" t="s">
        <v>161</v>
      </c>
      <c r="D11" s="47">
        <v>9</v>
      </c>
      <c r="E11" s="46" t="s">
        <v>279</v>
      </c>
      <c r="F11" s="46" t="s">
        <v>263</v>
      </c>
      <c r="G11" s="46" t="s">
        <v>280</v>
      </c>
      <c r="L11" s="46" t="str">
        <v>Informática</v>
      </c>
      <c r="M11" s="46">
        <f>COUNTIF(KPI[Área:],L11)</f>
        <v>3</v>
      </c>
    </row>
    <row r="12" spans="1:13" ht="33.75" customHeight="1">
      <c r="A12" s="46" t="s">
        <v>271</v>
      </c>
      <c r="B12" s="46" t="s">
        <v>159</v>
      </c>
      <c r="C12" s="46" t="s">
        <v>162</v>
      </c>
      <c r="D12" s="47">
        <v>10</v>
      </c>
      <c r="E12" s="46" t="s">
        <v>281</v>
      </c>
      <c r="F12" s="46" t="s">
        <v>263</v>
      </c>
      <c r="G12" s="46" t="s">
        <v>273</v>
      </c>
      <c r="L12" s="46" t="str">
        <v>Mantenimiento y Servicios Generales</v>
      </c>
      <c r="M12" s="46">
        <f>COUNTIF(KPI[Área:],L12)</f>
        <v>6</v>
      </c>
    </row>
    <row r="13" spans="1:13" ht="33.75" customHeight="1">
      <c r="A13" s="46" t="s">
        <v>271</v>
      </c>
      <c r="B13" s="46" t="s">
        <v>159</v>
      </c>
      <c r="C13" s="46" t="s">
        <v>163</v>
      </c>
      <c r="D13" s="47">
        <v>11</v>
      </c>
      <c r="E13" s="46" t="s">
        <v>282</v>
      </c>
      <c r="F13" s="46" t="s">
        <v>263</v>
      </c>
      <c r="G13" s="46" t="s">
        <v>264</v>
      </c>
      <c r="L13" s="46" t="str">
        <v>Mantenimiento de Redes</v>
      </c>
      <c r="M13" s="46">
        <f>COUNTIF(KPI[Área:],L13)</f>
        <v>1</v>
      </c>
    </row>
    <row r="14" spans="1:13" ht="33.75" customHeight="1">
      <c r="A14" s="46" t="s">
        <v>271</v>
      </c>
      <c r="B14" s="46" t="s">
        <v>159</v>
      </c>
      <c r="C14" s="46" t="s">
        <v>163</v>
      </c>
      <c r="D14" s="47">
        <v>12</v>
      </c>
      <c r="E14" s="46" t="s">
        <v>283</v>
      </c>
      <c r="F14" s="46" t="s">
        <v>263</v>
      </c>
      <c r="G14" s="46" t="s">
        <v>264</v>
      </c>
      <c r="L14" s="46" t="str">
        <v>Control de Calidad</v>
      </c>
      <c r="M14" s="46">
        <f>COUNTIF(KPI[Área:],L14)</f>
        <v>4</v>
      </c>
    </row>
    <row r="15" spans="1:13" ht="33.75" customHeight="1">
      <c r="A15" s="46" t="s">
        <v>271</v>
      </c>
      <c r="B15" s="46" t="s">
        <v>166</v>
      </c>
      <c r="C15" s="46" t="s">
        <v>165</v>
      </c>
      <c r="D15" s="47">
        <v>13</v>
      </c>
      <c r="E15" s="46" t="s">
        <v>284</v>
      </c>
      <c r="F15" s="46" t="s">
        <v>285</v>
      </c>
      <c r="G15" s="46" t="s">
        <v>286</v>
      </c>
      <c r="L15" s="46" t="str">
        <v>Plantas Potabilizadoras</v>
      </c>
      <c r="M15" s="46">
        <f>COUNTIF(KPI[Área:],L15)</f>
        <v>3</v>
      </c>
    </row>
    <row r="16" spans="1:13" ht="33.75" customHeight="1">
      <c r="A16" s="46" t="s">
        <v>287</v>
      </c>
      <c r="B16" s="46" t="s">
        <v>159</v>
      </c>
      <c r="C16" s="46" t="s">
        <v>170</v>
      </c>
      <c r="D16" s="47">
        <v>14</v>
      </c>
      <c r="E16" s="46" t="s">
        <v>288</v>
      </c>
      <c r="F16" s="46" t="s">
        <v>263</v>
      </c>
      <c r="G16" s="46" t="s">
        <v>264</v>
      </c>
      <c r="L16" s="46" t="str">
        <v>Alcantarillado y Saneamiento</v>
      </c>
      <c r="M16" s="46">
        <f>COUNTIF(KPI[Área:],L16)</f>
        <v>5</v>
      </c>
    </row>
    <row r="17" spans="1:13" ht="33.75" customHeight="1">
      <c r="A17" s="46" t="s">
        <v>287</v>
      </c>
      <c r="B17" s="46" t="s">
        <v>159</v>
      </c>
      <c r="C17" s="46" t="s">
        <v>170</v>
      </c>
      <c r="D17" s="47">
        <v>15</v>
      </c>
      <c r="E17" s="46" t="s">
        <v>289</v>
      </c>
      <c r="F17" s="46" t="s">
        <v>263</v>
      </c>
      <c r="G17" s="46" t="s">
        <v>264</v>
      </c>
      <c r="L17" s="46" t="str">
        <v>Suburbano Técnico</v>
      </c>
      <c r="M17" s="46">
        <f>COUNTIF(KPI[Área:],L17)</f>
        <v>4</v>
      </c>
    </row>
    <row r="18" spans="1:13" ht="33.75" customHeight="1">
      <c r="A18" s="46" t="s">
        <v>287</v>
      </c>
      <c r="B18" s="46" t="s">
        <v>159</v>
      </c>
      <c r="C18" s="46" t="s">
        <v>170</v>
      </c>
      <c r="D18" s="47">
        <v>16</v>
      </c>
      <c r="E18" s="46" t="s">
        <v>290</v>
      </c>
      <c r="F18" s="46" t="s">
        <v>263</v>
      </c>
      <c r="G18" s="46" t="s">
        <v>264</v>
      </c>
      <c r="L18" s="46" t="str">
        <v>Padrón de Usuarios</v>
      </c>
      <c r="M18" s="46">
        <f>COUNTIF(KPI[Área:],L18)</f>
        <v>2</v>
      </c>
    </row>
    <row r="19" spans="1:13" ht="33.75" customHeight="1">
      <c r="A19" s="46" t="s">
        <v>287</v>
      </c>
      <c r="B19" s="46" t="s">
        <v>159</v>
      </c>
      <c r="C19" s="46" t="s">
        <v>162</v>
      </c>
      <c r="D19" s="47">
        <v>17</v>
      </c>
      <c r="E19" s="46" t="s">
        <v>291</v>
      </c>
      <c r="F19" s="46" t="s">
        <v>263</v>
      </c>
      <c r="G19" s="46" t="s">
        <v>264</v>
      </c>
      <c r="L19" s="46" t="str">
        <v>Control y Servicios</v>
      </c>
      <c r="M19" s="46">
        <f>COUNTIF(KPI[Área:],L19)</f>
        <v>3</v>
      </c>
    </row>
    <row r="20" spans="1:13" ht="33.75" customHeight="1">
      <c r="A20" s="46" t="s">
        <v>287</v>
      </c>
      <c r="B20" s="46" t="s">
        <v>159</v>
      </c>
      <c r="C20" s="46" t="s">
        <v>1432</v>
      </c>
      <c r="D20" s="47">
        <v>18</v>
      </c>
      <c r="E20" s="46" t="s">
        <v>292</v>
      </c>
      <c r="F20" s="46" t="s">
        <v>263</v>
      </c>
      <c r="G20" s="46" t="s">
        <v>273</v>
      </c>
      <c r="L20" s="46" t="str">
        <v>Verificación y Lectura</v>
      </c>
      <c r="M20" s="46">
        <f>COUNTIF(KPI[Área:],L20)</f>
        <v>4</v>
      </c>
    </row>
    <row r="21" spans="1:13" ht="33.75" customHeight="1">
      <c r="A21" s="46" t="s">
        <v>287</v>
      </c>
      <c r="B21" s="46" t="s">
        <v>159</v>
      </c>
      <c r="C21" s="46" t="s">
        <v>1432</v>
      </c>
      <c r="D21" s="47">
        <v>19</v>
      </c>
      <c r="E21" s="46" t="s">
        <v>293</v>
      </c>
      <c r="F21" s="46" t="s">
        <v>263</v>
      </c>
      <c r="G21" s="46" t="s">
        <v>264</v>
      </c>
      <c r="L21" s="46" t="str">
        <v>Suburbano Comercial</v>
      </c>
      <c r="M21" s="46">
        <f>COUNTIF(KPI[Área:],L21)</f>
        <v>8</v>
      </c>
    </row>
    <row r="22" spans="1:13" ht="33.75" customHeight="1">
      <c r="A22" s="46" t="s">
        <v>287</v>
      </c>
      <c r="B22" s="46" t="s">
        <v>159</v>
      </c>
      <c r="C22" s="46" t="s">
        <v>1432</v>
      </c>
      <c r="D22" s="47">
        <v>20</v>
      </c>
      <c r="E22" s="46" t="s">
        <v>294</v>
      </c>
      <c r="F22" s="46" t="s">
        <v>263</v>
      </c>
      <c r="G22" s="46" t="s">
        <v>295</v>
      </c>
      <c r="L22" s="46" t="str">
        <v>Dirección Comercial</v>
      </c>
      <c r="M22" s="46">
        <f>COUNTIF(KPI[Área:],L22)</f>
        <v>3</v>
      </c>
    </row>
    <row r="23" spans="1:13" ht="33.75" customHeight="1">
      <c r="A23" s="46" t="s">
        <v>287</v>
      </c>
      <c r="B23" s="46" t="s">
        <v>159</v>
      </c>
      <c r="C23" s="46" t="s">
        <v>1432</v>
      </c>
      <c r="D23" s="47">
        <v>21</v>
      </c>
      <c r="E23" s="46" t="s">
        <v>296</v>
      </c>
      <c r="F23" s="46" t="s">
        <v>268</v>
      </c>
      <c r="G23" s="46" t="s">
        <v>264</v>
      </c>
      <c r="L23" s="46" t="str">
        <v>Trabajo Social</v>
      </c>
      <c r="M23" s="46">
        <f>COUNTIF(KPI[Área:],L23)</f>
        <v>2</v>
      </c>
    </row>
    <row r="24" spans="1:13" ht="33.75" customHeight="1">
      <c r="A24" s="46" t="s">
        <v>287</v>
      </c>
      <c r="B24" s="46" t="s">
        <v>159</v>
      </c>
      <c r="C24" s="46" t="s">
        <v>1432</v>
      </c>
      <c r="D24" s="47">
        <v>22</v>
      </c>
      <c r="E24" s="46" t="s">
        <v>297</v>
      </c>
      <c r="F24" s="46" t="s">
        <v>263</v>
      </c>
      <c r="G24" s="46" t="s">
        <v>298</v>
      </c>
      <c r="L24" s="46" t="str">
        <v>Órgano de Control Interno</v>
      </c>
      <c r="M24" s="46">
        <f>COUNTIF(KPI[Área:],L24)</f>
        <v>7</v>
      </c>
    </row>
    <row r="25" spans="1:13" ht="33.75" customHeight="1">
      <c r="A25" s="46" t="s">
        <v>287</v>
      </c>
      <c r="B25" s="46" t="s">
        <v>166</v>
      </c>
      <c r="C25" s="46" t="s">
        <v>395</v>
      </c>
      <c r="D25" s="47">
        <v>23</v>
      </c>
      <c r="E25" s="46" t="s">
        <v>299</v>
      </c>
      <c r="F25" s="46" t="s">
        <v>263</v>
      </c>
      <c r="G25" s="46" t="s">
        <v>264</v>
      </c>
      <c r="L25" s="46" t="str">
        <v>Línea OOMAPASC</v>
      </c>
      <c r="M25" s="46">
        <f>COUNTIF(KPI[Área:],L25)</f>
        <v>2</v>
      </c>
    </row>
    <row r="26" spans="1:13" ht="33.75" customHeight="1">
      <c r="A26" s="46" t="s">
        <v>287</v>
      </c>
      <c r="B26" s="46" t="s">
        <v>166</v>
      </c>
      <c r="C26" s="46" t="s">
        <v>174</v>
      </c>
      <c r="D26" s="47">
        <v>24</v>
      </c>
      <c r="E26" s="46" t="s">
        <v>300</v>
      </c>
      <c r="F26" s="46" t="s">
        <v>268</v>
      </c>
      <c r="G26" s="46" t="s">
        <v>301</v>
      </c>
      <c r="L26" s="46" t="str">
        <v>Contratos y Servicios</v>
      </c>
      <c r="M26" s="46">
        <f>COUNTIF(KPI[Área:],L26)</f>
        <v>1</v>
      </c>
    </row>
    <row r="27" spans="1:13" ht="33.75" customHeight="1">
      <c r="A27" s="46" t="s">
        <v>287</v>
      </c>
      <c r="B27" s="46" t="s">
        <v>166</v>
      </c>
      <c r="C27" s="46" t="s">
        <v>175</v>
      </c>
      <c r="D27" s="47">
        <v>25</v>
      </c>
      <c r="E27" s="46" t="s">
        <v>302</v>
      </c>
      <c r="F27" s="46" t="s">
        <v>263</v>
      </c>
      <c r="G27" s="46" t="s">
        <v>264</v>
      </c>
      <c r="L27" s="46" t="str">
        <v>Atención Ciudadana</v>
      </c>
      <c r="M27" s="46">
        <f>COUNTIF(KPI[Área:],L27)</f>
        <v>1</v>
      </c>
    </row>
    <row r="28" spans="1:13" ht="33.75" customHeight="1">
      <c r="A28" s="46" t="s">
        <v>287</v>
      </c>
      <c r="B28" s="46" t="s">
        <v>166</v>
      </c>
      <c r="C28" s="46" t="s">
        <v>168</v>
      </c>
      <c r="D28" s="47">
        <v>26</v>
      </c>
      <c r="E28" s="46" t="s">
        <v>303</v>
      </c>
      <c r="F28" s="46" t="s">
        <v>263</v>
      </c>
      <c r="G28" s="46" t="s">
        <v>264</v>
      </c>
      <c r="L28" s="46" t="str">
        <v>Transparencia</v>
      </c>
      <c r="M28" s="46">
        <f>COUNTIF(KPI[Área:],L28)</f>
        <v>2</v>
      </c>
    </row>
    <row r="29" spans="1:13" ht="33.75" customHeight="1">
      <c r="A29" s="46" t="s">
        <v>287</v>
      </c>
      <c r="B29" s="46" t="s">
        <v>166</v>
      </c>
      <c r="C29" s="46" t="s">
        <v>304</v>
      </c>
      <c r="D29" s="47">
        <v>27</v>
      </c>
      <c r="E29" s="46" t="s">
        <v>305</v>
      </c>
      <c r="F29" s="46" t="s">
        <v>285</v>
      </c>
      <c r="G29" s="46" t="s">
        <v>264</v>
      </c>
      <c r="L29" s="46" t="str">
        <v>Jurídico</v>
      </c>
      <c r="M29" s="46">
        <f>COUNTIF(KPI[Área:],L29)</f>
        <v>4</v>
      </c>
    </row>
    <row r="30" spans="1:13" ht="33.75" customHeight="1">
      <c r="A30" s="46" t="s">
        <v>287</v>
      </c>
      <c r="B30" s="46" t="s">
        <v>166</v>
      </c>
      <c r="C30" s="46" t="s">
        <v>304</v>
      </c>
      <c r="D30" s="47">
        <v>28</v>
      </c>
      <c r="E30" s="46" t="s">
        <v>306</v>
      </c>
      <c r="F30" s="46" t="s">
        <v>263</v>
      </c>
      <c r="G30" s="46" t="s">
        <v>264</v>
      </c>
      <c r="L30" s="46" t="str">
        <v>Direccion Administrativa</v>
      </c>
      <c r="M30" s="46">
        <f>COUNTIF(KPI[Área:],L30)</f>
        <v>2</v>
      </c>
    </row>
    <row r="31" spans="1:13" ht="33.75" customHeight="1">
      <c r="A31" s="46" t="s">
        <v>22</v>
      </c>
      <c r="B31" s="46" t="s">
        <v>179</v>
      </c>
      <c r="C31" s="46" t="s">
        <v>180</v>
      </c>
      <c r="D31" s="47">
        <v>29</v>
      </c>
      <c r="E31" s="46" t="s">
        <v>307</v>
      </c>
      <c r="F31" s="46" t="s">
        <v>263</v>
      </c>
      <c r="G31" s="46" t="s">
        <v>308</v>
      </c>
      <c r="L31" s="46" t="str">
        <v>Proyectos e Infraestructura</v>
      </c>
      <c r="M31" s="46">
        <f>COUNTIF(KPI[Área:],L31)</f>
        <v>5</v>
      </c>
    </row>
    <row r="32" spans="1:13" ht="33.75" customHeight="1">
      <c r="A32" s="46" t="s">
        <v>22</v>
      </c>
      <c r="B32" s="46" t="s">
        <v>179</v>
      </c>
      <c r="C32" s="46" t="s">
        <v>180</v>
      </c>
      <c r="D32" s="47">
        <v>30</v>
      </c>
      <c r="E32" s="46" t="s">
        <v>309</v>
      </c>
      <c r="F32" s="46" t="s">
        <v>268</v>
      </c>
      <c r="G32" s="46" t="s">
        <v>264</v>
      </c>
      <c r="L32" s="46" t="str">
        <v>Subdirección de Operación y Mantenimiento</v>
      </c>
      <c r="M32" s="46">
        <f>COUNTIF(KPI[Área:],L32)</f>
        <v>1</v>
      </c>
    </row>
    <row r="33" spans="1:13" ht="33.75" customHeight="1">
      <c r="A33" s="46" t="s">
        <v>22</v>
      </c>
      <c r="B33" s="46" t="s">
        <v>179</v>
      </c>
      <c r="C33" s="46" t="s">
        <v>181</v>
      </c>
      <c r="D33" s="47">
        <v>31</v>
      </c>
      <c r="E33" s="46" t="s">
        <v>310</v>
      </c>
      <c r="F33" s="46" t="s">
        <v>263</v>
      </c>
      <c r="G33" s="46" t="s">
        <v>311</v>
      </c>
      <c r="L33" s="46" t="str">
        <v>Subdirección de Proyectos e Infraestructura</v>
      </c>
      <c r="M33" s="46">
        <f>COUNTIF(KPI[Área:],L33)</f>
        <v>1</v>
      </c>
    </row>
    <row r="34" spans="1:13" ht="33.75" customHeight="1">
      <c r="A34" s="46" t="s">
        <v>22</v>
      </c>
      <c r="B34" s="46" t="s">
        <v>179</v>
      </c>
      <c r="C34" s="46" t="s">
        <v>181</v>
      </c>
      <c r="D34" s="47">
        <v>32</v>
      </c>
      <c r="E34" s="46" t="s">
        <v>312</v>
      </c>
      <c r="F34" s="46" t="s">
        <v>263</v>
      </c>
      <c r="G34" s="46" t="s">
        <v>311</v>
      </c>
      <c r="L34" s="46" t="str">
        <v>Supervisión y control de Obras</v>
      </c>
      <c r="M34" s="46">
        <f>COUNTIF(KPI[Área:],L34)</f>
        <v>1</v>
      </c>
    </row>
    <row r="35" spans="1:13" ht="33.75" customHeight="1">
      <c r="A35" s="46" t="s">
        <v>22</v>
      </c>
      <c r="B35" s="46" t="s">
        <v>179</v>
      </c>
      <c r="C35" s="46" t="s">
        <v>182</v>
      </c>
      <c r="D35" s="47">
        <v>33</v>
      </c>
      <c r="E35" s="46" t="s">
        <v>313</v>
      </c>
      <c r="F35" s="46" t="s">
        <v>263</v>
      </c>
      <c r="G35" s="46" t="s">
        <v>314</v>
      </c>
      <c r="L35" s="46" t="str">
        <v>Sectorización Hidrométrica e Innovación</v>
      </c>
      <c r="M35" s="46">
        <f>COUNTIF(KPI[Área:],L35)</f>
        <v>2</v>
      </c>
    </row>
    <row r="36" spans="1:13" ht="33.75" customHeight="1">
      <c r="A36" s="46" t="s">
        <v>22</v>
      </c>
      <c r="B36" s="46" t="s">
        <v>179</v>
      </c>
      <c r="C36" s="46" t="s">
        <v>182</v>
      </c>
      <c r="D36" s="47">
        <v>34</v>
      </c>
      <c r="E36" s="46" t="s">
        <v>315</v>
      </c>
      <c r="F36" s="46" t="s">
        <v>263</v>
      </c>
      <c r="G36" s="46" t="s">
        <v>264</v>
      </c>
      <c r="L36" s="46" t="str">
        <v>Comunicación e imagen institucional</v>
      </c>
      <c r="M36" s="46">
        <f>COUNTIF(KPI[Área:],L36)</f>
        <v>3</v>
      </c>
    </row>
    <row r="37" spans="1:13" ht="33.75" customHeight="1">
      <c r="A37" s="46" t="s">
        <v>22</v>
      </c>
      <c r="B37" s="46" t="s">
        <v>179</v>
      </c>
      <c r="C37" s="46" t="s">
        <v>182</v>
      </c>
      <c r="D37" s="47">
        <v>35</v>
      </c>
      <c r="E37" s="46" t="s">
        <v>316</v>
      </c>
      <c r="F37" s="46" t="s">
        <v>263</v>
      </c>
      <c r="G37" s="46" t="s">
        <v>264</v>
      </c>
      <c r="M37" s="46">
        <f>COUNTIF(KPI[Área:],L37)</f>
        <v>0</v>
      </c>
    </row>
    <row r="38" spans="1:13" ht="33.75" customHeight="1">
      <c r="A38" s="46" t="s">
        <v>22</v>
      </c>
      <c r="B38" s="46" t="s">
        <v>179</v>
      </c>
      <c r="C38" s="46" t="s">
        <v>1183</v>
      </c>
      <c r="D38" s="47">
        <v>36</v>
      </c>
      <c r="E38" s="46" t="s">
        <v>317</v>
      </c>
      <c r="F38" s="46" t="s">
        <v>263</v>
      </c>
      <c r="G38" s="46" t="s">
        <v>264</v>
      </c>
      <c r="M38" s="46">
        <f>COUNTIF(KPI[Área:],L38)</f>
        <v>0</v>
      </c>
    </row>
    <row r="39" spans="1:13" ht="33.75" customHeight="1">
      <c r="A39" s="46" t="s">
        <v>22</v>
      </c>
      <c r="B39" s="46" t="s">
        <v>179</v>
      </c>
      <c r="C39" s="46" t="s">
        <v>1183</v>
      </c>
      <c r="D39" s="47">
        <v>37</v>
      </c>
      <c r="E39" s="46" t="s">
        <v>318</v>
      </c>
      <c r="F39" s="46" t="s">
        <v>263</v>
      </c>
      <c r="G39" s="46" t="s">
        <v>264</v>
      </c>
      <c r="M39" s="46">
        <f>COUNTIF(KPI[Área:],L39)</f>
        <v>0</v>
      </c>
    </row>
    <row r="40" spans="1:13" ht="33.75" customHeight="1">
      <c r="A40" s="46" t="s">
        <v>22</v>
      </c>
      <c r="B40" s="46" t="s">
        <v>179</v>
      </c>
      <c r="C40" s="46" t="s">
        <v>1183</v>
      </c>
      <c r="D40" s="47">
        <v>38</v>
      </c>
      <c r="E40" s="46" t="s">
        <v>319</v>
      </c>
      <c r="F40" s="46" t="s">
        <v>263</v>
      </c>
      <c r="G40" s="46" t="s">
        <v>264</v>
      </c>
      <c r="M40" s="46">
        <f>COUNTIF(KPI[Área:],L40)</f>
        <v>0</v>
      </c>
    </row>
    <row r="41" spans="1:13" ht="33.75" customHeight="1">
      <c r="A41" s="46" t="s">
        <v>22</v>
      </c>
      <c r="B41" s="46" t="s">
        <v>179</v>
      </c>
      <c r="C41" s="46" t="s">
        <v>1183</v>
      </c>
      <c r="D41" s="47">
        <v>39</v>
      </c>
      <c r="E41" s="46" t="s">
        <v>1430</v>
      </c>
      <c r="F41" s="46" t="s">
        <v>263</v>
      </c>
      <c r="G41" s="46" t="s">
        <v>264</v>
      </c>
    </row>
    <row r="42" spans="1:13" ht="33.75" customHeight="1">
      <c r="A42" s="46" t="s">
        <v>22</v>
      </c>
      <c r="B42" s="46" t="s">
        <v>179</v>
      </c>
      <c r="C42" s="46" t="s">
        <v>320</v>
      </c>
      <c r="D42" s="47">
        <v>40</v>
      </c>
      <c r="E42" s="46" t="s">
        <v>321</v>
      </c>
      <c r="F42" s="46" t="s">
        <v>263</v>
      </c>
      <c r="G42" s="46" t="s">
        <v>264</v>
      </c>
    </row>
    <row r="43" spans="1:13" ht="33.75" customHeight="1">
      <c r="A43" s="46" t="s">
        <v>22</v>
      </c>
      <c r="B43" s="46" t="s">
        <v>179</v>
      </c>
      <c r="C43" s="46" t="s">
        <v>320</v>
      </c>
      <c r="D43" s="47">
        <v>41</v>
      </c>
      <c r="E43" s="46" t="s">
        <v>322</v>
      </c>
      <c r="F43" s="46" t="s">
        <v>263</v>
      </c>
      <c r="G43" s="46" t="s">
        <v>264</v>
      </c>
    </row>
    <row r="44" spans="1:13" ht="33.75" customHeight="1">
      <c r="A44" s="46" t="s">
        <v>22</v>
      </c>
      <c r="B44" s="46" t="s">
        <v>179</v>
      </c>
      <c r="C44" s="46" t="s">
        <v>320</v>
      </c>
      <c r="D44" s="47">
        <v>42</v>
      </c>
      <c r="E44" s="46" t="s">
        <v>323</v>
      </c>
      <c r="F44" s="46" t="s">
        <v>263</v>
      </c>
      <c r="G44" s="46" t="s">
        <v>264</v>
      </c>
    </row>
    <row r="45" spans="1:13" ht="33.75" customHeight="1">
      <c r="A45" s="46" t="s">
        <v>22</v>
      </c>
      <c r="B45" s="46" t="s">
        <v>324</v>
      </c>
      <c r="C45" s="46" t="s">
        <v>188</v>
      </c>
      <c r="D45" s="47">
        <v>43</v>
      </c>
      <c r="E45" s="46" t="s">
        <v>325</v>
      </c>
      <c r="F45" s="46" t="s">
        <v>263</v>
      </c>
      <c r="G45" s="46" t="s">
        <v>264</v>
      </c>
    </row>
    <row r="46" spans="1:13" ht="33.75" customHeight="1">
      <c r="A46" s="46" t="s">
        <v>24</v>
      </c>
      <c r="B46" s="46" t="s">
        <v>166</v>
      </c>
      <c r="C46" s="46" t="s">
        <v>174</v>
      </c>
      <c r="D46" s="47">
        <v>44</v>
      </c>
      <c r="E46" s="46" t="s">
        <v>326</v>
      </c>
      <c r="F46" s="46" t="s">
        <v>263</v>
      </c>
      <c r="G46" s="46" t="s">
        <v>327</v>
      </c>
    </row>
    <row r="47" spans="1:13" ht="33.75" customHeight="1">
      <c r="A47" s="46" t="s">
        <v>24</v>
      </c>
      <c r="B47" s="46" t="s">
        <v>166</v>
      </c>
      <c r="C47" s="46" t="s">
        <v>174</v>
      </c>
      <c r="D47" s="47">
        <v>45</v>
      </c>
      <c r="E47" s="46" t="s">
        <v>328</v>
      </c>
      <c r="F47" s="46" t="s">
        <v>268</v>
      </c>
      <c r="G47" s="46" t="s">
        <v>329</v>
      </c>
    </row>
    <row r="48" spans="1:13" ht="33.75" customHeight="1">
      <c r="A48" s="46" t="s">
        <v>24</v>
      </c>
      <c r="B48" s="46" t="s">
        <v>166</v>
      </c>
      <c r="C48" s="46" t="s">
        <v>175</v>
      </c>
      <c r="D48" s="47">
        <v>46</v>
      </c>
      <c r="E48" s="46" t="s">
        <v>330</v>
      </c>
      <c r="F48" s="46" t="s">
        <v>263</v>
      </c>
      <c r="G48" s="46" t="s">
        <v>331</v>
      </c>
    </row>
    <row r="49" spans="1:7" ht="33.75" customHeight="1">
      <c r="A49" s="46" t="s">
        <v>24</v>
      </c>
      <c r="B49" s="46" t="s">
        <v>166</v>
      </c>
      <c r="C49" s="46" t="s">
        <v>175</v>
      </c>
      <c r="D49" s="47">
        <v>47</v>
      </c>
      <c r="E49" s="46" t="s">
        <v>332</v>
      </c>
      <c r="F49" s="46" t="s">
        <v>263</v>
      </c>
      <c r="G49" s="46" t="s">
        <v>264</v>
      </c>
    </row>
    <row r="50" spans="1:7" ht="33.75" customHeight="1">
      <c r="A50" s="46" t="s">
        <v>24</v>
      </c>
      <c r="B50" s="46" t="s">
        <v>166</v>
      </c>
      <c r="C50" s="46" t="s">
        <v>168</v>
      </c>
      <c r="D50" s="47">
        <v>48</v>
      </c>
      <c r="E50" s="46" t="s">
        <v>333</v>
      </c>
      <c r="F50" s="46" t="s">
        <v>263</v>
      </c>
      <c r="G50" s="46" t="s">
        <v>264</v>
      </c>
    </row>
    <row r="51" spans="1:7" ht="33.75" customHeight="1">
      <c r="A51" s="46" t="s">
        <v>24</v>
      </c>
      <c r="B51" s="46" t="s">
        <v>166</v>
      </c>
      <c r="C51" s="46" t="s">
        <v>168</v>
      </c>
      <c r="D51" s="47">
        <v>49</v>
      </c>
      <c r="E51" s="46" t="s">
        <v>334</v>
      </c>
      <c r="F51" s="46" t="s">
        <v>263</v>
      </c>
      <c r="G51" s="46" t="s">
        <v>264</v>
      </c>
    </row>
    <row r="52" spans="1:7" ht="33.75" customHeight="1">
      <c r="A52" s="46" t="s">
        <v>24</v>
      </c>
      <c r="B52" s="46" t="s">
        <v>166</v>
      </c>
      <c r="C52" s="46" t="s">
        <v>304</v>
      </c>
      <c r="D52" s="47">
        <v>50</v>
      </c>
      <c r="E52" s="46" t="s">
        <v>335</v>
      </c>
      <c r="F52" s="46" t="s">
        <v>263</v>
      </c>
      <c r="G52" s="46" t="s">
        <v>331</v>
      </c>
    </row>
    <row r="53" spans="1:7" ht="33.75" customHeight="1">
      <c r="A53" s="46" t="s">
        <v>336</v>
      </c>
      <c r="B53" s="46" t="s">
        <v>337</v>
      </c>
      <c r="C53" s="46" t="s">
        <v>199</v>
      </c>
      <c r="D53" s="47">
        <v>51</v>
      </c>
      <c r="E53" s="46" t="s">
        <v>338</v>
      </c>
      <c r="F53" s="46" t="s">
        <v>263</v>
      </c>
      <c r="G53" s="46" t="s">
        <v>339</v>
      </c>
    </row>
    <row r="54" spans="1:7" ht="33.75" customHeight="1">
      <c r="A54" s="46" t="s">
        <v>336</v>
      </c>
      <c r="B54" s="46" t="s">
        <v>337</v>
      </c>
      <c r="C54" s="46" t="s">
        <v>199</v>
      </c>
      <c r="D54" s="47">
        <v>52</v>
      </c>
      <c r="E54" s="46" t="s">
        <v>340</v>
      </c>
      <c r="F54" s="46" t="s">
        <v>263</v>
      </c>
      <c r="G54" s="46" t="s">
        <v>264</v>
      </c>
    </row>
    <row r="55" spans="1:7" ht="33.75" customHeight="1">
      <c r="A55" s="46" t="s">
        <v>336</v>
      </c>
      <c r="B55" s="46" t="s">
        <v>337</v>
      </c>
      <c r="C55" s="46" t="s">
        <v>199</v>
      </c>
      <c r="D55" s="47">
        <v>53</v>
      </c>
      <c r="E55" s="46" t="s">
        <v>341</v>
      </c>
      <c r="F55" s="46" t="s">
        <v>263</v>
      </c>
      <c r="G55" s="46" t="s">
        <v>264</v>
      </c>
    </row>
    <row r="56" spans="1:7" ht="33.75" customHeight="1">
      <c r="A56" s="46" t="s">
        <v>336</v>
      </c>
      <c r="B56" s="46" t="s">
        <v>337</v>
      </c>
      <c r="C56" s="46" t="s">
        <v>199</v>
      </c>
      <c r="D56" s="47">
        <v>54</v>
      </c>
      <c r="E56" s="46" t="s">
        <v>342</v>
      </c>
      <c r="F56" s="46" t="s">
        <v>263</v>
      </c>
      <c r="G56" s="46" t="s">
        <v>264</v>
      </c>
    </row>
    <row r="57" spans="1:7" ht="33.75" customHeight="1">
      <c r="A57" s="46" t="s">
        <v>336</v>
      </c>
      <c r="B57" s="46" t="s">
        <v>337</v>
      </c>
      <c r="C57" s="46" t="s">
        <v>199</v>
      </c>
      <c r="D57" s="47">
        <v>55</v>
      </c>
      <c r="E57" s="46" t="s">
        <v>343</v>
      </c>
      <c r="F57" s="46" t="s">
        <v>268</v>
      </c>
      <c r="G57" s="46" t="s">
        <v>264</v>
      </c>
    </row>
    <row r="58" spans="1:7" ht="33.75" customHeight="1">
      <c r="A58" s="46" t="s">
        <v>336</v>
      </c>
      <c r="B58" s="46" t="s">
        <v>337</v>
      </c>
      <c r="C58" s="46" t="s">
        <v>199</v>
      </c>
      <c r="D58" s="47">
        <v>56</v>
      </c>
      <c r="E58" s="46" t="s">
        <v>344</v>
      </c>
      <c r="F58" s="46" t="s">
        <v>268</v>
      </c>
      <c r="G58" s="46" t="s">
        <v>339</v>
      </c>
    </row>
    <row r="59" spans="1:7" ht="33.75" customHeight="1">
      <c r="A59" s="46" t="s">
        <v>336</v>
      </c>
      <c r="B59" s="46" t="s">
        <v>337</v>
      </c>
      <c r="C59" s="46" t="s">
        <v>199</v>
      </c>
      <c r="D59" s="47">
        <v>57</v>
      </c>
      <c r="E59" s="46" t="s">
        <v>345</v>
      </c>
      <c r="F59" s="46" t="s">
        <v>263</v>
      </c>
      <c r="G59" s="46" t="s">
        <v>264</v>
      </c>
    </row>
    <row r="60" spans="1:7" ht="33.75" customHeight="1">
      <c r="A60" s="46" t="s">
        <v>336</v>
      </c>
      <c r="B60" s="46" t="s">
        <v>156</v>
      </c>
      <c r="C60" s="46" t="s">
        <v>155</v>
      </c>
      <c r="D60" s="47">
        <v>58</v>
      </c>
      <c r="E60" s="46" t="s">
        <v>346</v>
      </c>
      <c r="F60" s="46" t="s">
        <v>263</v>
      </c>
      <c r="G60" s="46" t="s">
        <v>264</v>
      </c>
    </row>
    <row r="61" spans="1:7" ht="33.75" customHeight="1">
      <c r="A61" s="46" t="s">
        <v>336</v>
      </c>
      <c r="B61" s="46" t="s">
        <v>156</v>
      </c>
      <c r="C61" s="46" t="s">
        <v>155</v>
      </c>
      <c r="D61" s="47">
        <v>59</v>
      </c>
      <c r="E61" s="46" t="s">
        <v>347</v>
      </c>
      <c r="F61" s="46" t="s">
        <v>263</v>
      </c>
      <c r="G61" s="46" t="s">
        <v>264</v>
      </c>
    </row>
    <row r="62" spans="1:7" ht="33.75" customHeight="1">
      <c r="A62" s="46" t="s">
        <v>336</v>
      </c>
      <c r="B62" s="46" t="s">
        <v>156</v>
      </c>
      <c r="C62" s="46" t="s">
        <v>155</v>
      </c>
      <c r="D62" s="47">
        <v>60</v>
      </c>
      <c r="E62" s="46" t="s">
        <v>348</v>
      </c>
      <c r="F62" s="46" t="s">
        <v>349</v>
      </c>
      <c r="G62" s="46" t="s">
        <v>264</v>
      </c>
    </row>
    <row r="63" spans="1:7" ht="33.75" customHeight="1">
      <c r="A63" s="46" t="s">
        <v>336</v>
      </c>
      <c r="B63" s="46" t="s">
        <v>156</v>
      </c>
      <c r="C63" s="46" t="s">
        <v>178</v>
      </c>
      <c r="D63" s="47">
        <v>61</v>
      </c>
      <c r="E63" s="46" t="s">
        <v>350</v>
      </c>
      <c r="F63" s="46" t="s">
        <v>263</v>
      </c>
      <c r="G63" s="46" t="s">
        <v>264</v>
      </c>
    </row>
    <row r="64" spans="1:7" ht="33.75" customHeight="1">
      <c r="A64" s="46" t="s">
        <v>336</v>
      </c>
      <c r="B64" s="46" t="s">
        <v>156</v>
      </c>
      <c r="C64" s="46" t="s">
        <v>178</v>
      </c>
      <c r="D64" s="47">
        <v>62</v>
      </c>
      <c r="E64" s="46" t="s">
        <v>351</v>
      </c>
      <c r="F64" s="46" t="s">
        <v>263</v>
      </c>
      <c r="G64" s="46" t="s">
        <v>264</v>
      </c>
    </row>
    <row r="65" spans="1:7" ht="33.75" customHeight="1">
      <c r="A65" s="46" t="s">
        <v>336</v>
      </c>
      <c r="B65" s="46" t="s">
        <v>179</v>
      </c>
      <c r="C65" s="46" t="s">
        <v>7</v>
      </c>
      <c r="D65" s="47">
        <v>63</v>
      </c>
      <c r="E65" s="46" t="s">
        <v>352</v>
      </c>
      <c r="F65" s="46" t="s">
        <v>263</v>
      </c>
      <c r="G65" s="46" t="s">
        <v>264</v>
      </c>
    </row>
    <row r="66" spans="1:7" ht="33.75" customHeight="1">
      <c r="A66" s="46" t="s">
        <v>336</v>
      </c>
      <c r="B66" s="46" t="s">
        <v>179</v>
      </c>
      <c r="C66" s="46" t="s">
        <v>182</v>
      </c>
      <c r="D66" s="47">
        <v>64</v>
      </c>
      <c r="E66" s="46" t="s">
        <v>353</v>
      </c>
      <c r="F66" s="46" t="s">
        <v>263</v>
      </c>
      <c r="G66" s="46" t="s">
        <v>264</v>
      </c>
    </row>
    <row r="67" spans="1:7" ht="33.75" customHeight="1">
      <c r="A67" s="46" t="s">
        <v>336</v>
      </c>
      <c r="B67" s="46" t="s">
        <v>179</v>
      </c>
      <c r="C67" s="46" t="s">
        <v>184</v>
      </c>
      <c r="D67" s="47">
        <v>65</v>
      </c>
      <c r="E67" s="46" t="s">
        <v>354</v>
      </c>
      <c r="F67" s="46" t="s">
        <v>263</v>
      </c>
      <c r="G67" s="46" t="s">
        <v>264</v>
      </c>
    </row>
    <row r="68" spans="1:7" ht="33.75" customHeight="1">
      <c r="A68" s="46" t="s">
        <v>336</v>
      </c>
      <c r="B68" s="46" t="s">
        <v>179</v>
      </c>
      <c r="C68" s="46" t="s">
        <v>1183</v>
      </c>
      <c r="D68" s="47">
        <v>66</v>
      </c>
      <c r="E68" s="46" t="s">
        <v>1426</v>
      </c>
      <c r="F68" s="46" t="s">
        <v>263</v>
      </c>
      <c r="G68" s="46" t="s">
        <v>264</v>
      </c>
    </row>
    <row r="69" spans="1:7" ht="33.75" customHeight="1">
      <c r="A69" s="46" t="s">
        <v>336</v>
      </c>
      <c r="B69" s="46" t="s">
        <v>179</v>
      </c>
      <c r="C69" s="46" t="s">
        <v>1183</v>
      </c>
      <c r="D69" s="47">
        <v>67</v>
      </c>
      <c r="E69" s="46" t="s">
        <v>1427</v>
      </c>
      <c r="F69" s="46" t="s">
        <v>263</v>
      </c>
      <c r="G69" s="46" t="s">
        <v>264</v>
      </c>
    </row>
    <row r="70" spans="1:7" ht="33.75" customHeight="1">
      <c r="A70" s="46" t="s">
        <v>336</v>
      </c>
      <c r="B70" s="46" t="s">
        <v>179</v>
      </c>
      <c r="C70" s="46" t="s">
        <v>1183</v>
      </c>
      <c r="D70" s="47">
        <v>68</v>
      </c>
      <c r="E70" s="46" t="s">
        <v>1428</v>
      </c>
      <c r="F70" s="46" t="s">
        <v>263</v>
      </c>
      <c r="G70" s="46" t="s">
        <v>264</v>
      </c>
    </row>
    <row r="71" spans="1:7" ht="33.75" customHeight="1">
      <c r="A71" s="46" t="s">
        <v>336</v>
      </c>
      <c r="B71" s="46" t="s">
        <v>179</v>
      </c>
      <c r="C71" s="46" t="s">
        <v>1183</v>
      </c>
      <c r="D71" s="47">
        <v>69</v>
      </c>
      <c r="E71" s="46" t="s">
        <v>1429</v>
      </c>
      <c r="F71" s="46" t="s">
        <v>263</v>
      </c>
      <c r="G71" s="46" t="s">
        <v>264</v>
      </c>
    </row>
    <row r="72" spans="1:7" ht="33.75" customHeight="1">
      <c r="A72" s="46" t="s">
        <v>336</v>
      </c>
      <c r="B72" s="46" t="s">
        <v>179</v>
      </c>
      <c r="C72" s="46" t="s">
        <v>181</v>
      </c>
      <c r="D72" s="47">
        <v>70</v>
      </c>
      <c r="E72" s="46" t="s">
        <v>355</v>
      </c>
      <c r="F72" s="46" t="s">
        <v>263</v>
      </c>
      <c r="G72" s="46" t="s">
        <v>264</v>
      </c>
    </row>
    <row r="73" spans="1:7" ht="33.75" customHeight="1">
      <c r="A73" s="46" t="s">
        <v>336</v>
      </c>
      <c r="B73" s="46" t="s">
        <v>167</v>
      </c>
      <c r="C73" s="46" t="s">
        <v>356</v>
      </c>
      <c r="D73" s="47">
        <v>71</v>
      </c>
      <c r="E73" s="46" t="s">
        <v>357</v>
      </c>
      <c r="F73" s="46" t="s">
        <v>263</v>
      </c>
      <c r="G73" s="46" t="s">
        <v>264</v>
      </c>
    </row>
    <row r="74" spans="1:7" ht="33.75" customHeight="1">
      <c r="A74" s="46" t="s">
        <v>336</v>
      </c>
      <c r="B74" s="46" t="s">
        <v>167</v>
      </c>
      <c r="C74" s="46" t="s">
        <v>356</v>
      </c>
      <c r="D74" s="47">
        <v>72</v>
      </c>
      <c r="E74" s="46" t="s">
        <v>358</v>
      </c>
      <c r="F74" s="46" t="s">
        <v>268</v>
      </c>
      <c r="G74" s="46" t="s">
        <v>264</v>
      </c>
    </row>
    <row r="75" spans="1:7" ht="33.75" customHeight="1">
      <c r="A75" s="46" t="s">
        <v>336</v>
      </c>
      <c r="B75" s="46" t="s">
        <v>167</v>
      </c>
      <c r="C75" s="46" t="s">
        <v>167</v>
      </c>
      <c r="D75" s="47">
        <v>73</v>
      </c>
      <c r="E75" s="46" t="s">
        <v>359</v>
      </c>
      <c r="F75" s="46" t="s">
        <v>263</v>
      </c>
      <c r="G75" s="46" t="s">
        <v>264</v>
      </c>
    </row>
    <row r="76" spans="1:7" ht="33.75" customHeight="1">
      <c r="A76" s="46" t="s">
        <v>336</v>
      </c>
      <c r="B76" s="46" t="s">
        <v>167</v>
      </c>
      <c r="C76" s="46" t="s">
        <v>167</v>
      </c>
      <c r="D76" s="47">
        <v>74</v>
      </c>
      <c r="E76" s="46" t="s">
        <v>360</v>
      </c>
      <c r="F76" s="46" t="s">
        <v>263</v>
      </c>
      <c r="G76" s="46" t="s">
        <v>264</v>
      </c>
    </row>
    <row r="77" spans="1:7" ht="33.75" customHeight="1">
      <c r="A77" s="46" t="s">
        <v>336</v>
      </c>
      <c r="B77" s="46" t="s">
        <v>167</v>
      </c>
      <c r="C77" s="46" t="s">
        <v>167</v>
      </c>
      <c r="D77" s="47">
        <v>75</v>
      </c>
      <c r="E77" s="46" t="s">
        <v>361</v>
      </c>
      <c r="F77" s="46" t="s">
        <v>263</v>
      </c>
      <c r="G77" s="46" t="s">
        <v>264</v>
      </c>
    </row>
    <row r="78" spans="1:7" ht="33.75" customHeight="1">
      <c r="A78" s="46" t="s">
        <v>336</v>
      </c>
      <c r="B78" s="46" t="s">
        <v>167</v>
      </c>
      <c r="C78" s="46" t="s">
        <v>167</v>
      </c>
      <c r="D78" s="47">
        <v>76</v>
      </c>
      <c r="E78" s="46" t="s">
        <v>362</v>
      </c>
      <c r="F78" s="46" t="s">
        <v>263</v>
      </c>
      <c r="G78" s="46" t="s">
        <v>264</v>
      </c>
    </row>
    <row r="79" spans="1:7" ht="33.75" customHeight="1">
      <c r="A79" s="46" t="s">
        <v>336</v>
      </c>
      <c r="B79" s="46" t="s">
        <v>159</v>
      </c>
      <c r="C79" s="46" t="s">
        <v>363</v>
      </c>
      <c r="D79" s="47">
        <v>77</v>
      </c>
      <c r="E79" s="46" t="s">
        <v>364</v>
      </c>
      <c r="F79" s="46" t="s">
        <v>268</v>
      </c>
      <c r="G79" s="46" t="s">
        <v>264</v>
      </c>
    </row>
    <row r="80" spans="1:7" ht="33.75" customHeight="1">
      <c r="A80" s="46" t="s">
        <v>336</v>
      </c>
      <c r="B80" s="46" t="s">
        <v>159</v>
      </c>
      <c r="C80" s="46" t="s">
        <v>363</v>
      </c>
      <c r="D80" s="47">
        <v>78</v>
      </c>
      <c r="E80" s="46" t="s">
        <v>365</v>
      </c>
      <c r="F80" s="46" t="s">
        <v>366</v>
      </c>
      <c r="G80" s="46" t="s">
        <v>264</v>
      </c>
    </row>
    <row r="81" spans="1:7" ht="33.75" customHeight="1">
      <c r="A81" s="46" t="s">
        <v>336</v>
      </c>
      <c r="B81" s="46" t="s">
        <v>159</v>
      </c>
      <c r="C81" s="46" t="s">
        <v>1432</v>
      </c>
      <c r="D81" s="47">
        <v>79</v>
      </c>
      <c r="E81" s="46" t="s">
        <v>367</v>
      </c>
      <c r="F81" s="46" t="s">
        <v>263</v>
      </c>
      <c r="G81" s="46" t="s">
        <v>264</v>
      </c>
    </row>
    <row r="82" spans="1:7" ht="33.75" customHeight="1">
      <c r="A82" s="46" t="s">
        <v>336</v>
      </c>
      <c r="B82" s="46" t="s">
        <v>159</v>
      </c>
      <c r="C82" s="46" t="s">
        <v>162</v>
      </c>
      <c r="D82" s="47">
        <v>80</v>
      </c>
      <c r="E82" s="46" t="s">
        <v>369</v>
      </c>
      <c r="F82" s="46" t="s">
        <v>263</v>
      </c>
      <c r="G82" s="46" t="s">
        <v>264</v>
      </c>
    </row>
    <row r="83" spans="1:7" ht="33.75" customHeight="1">
      <c r="A83" s="46" t="s">
        <v>336</v>
      </c>
      <c r="B83" s="46" t="s">
        <v>166</v>
      </c>
      <c r="C83" s="46" t="s">
        <v>174</v>
      </c>
      <c r="D83" s="47">
        <v>81</v>
      </c>
      <c r="E83" s="46" t="s">
        <v>370</v>
      </c>
      <c r="F83" s="46" t="s">
        <v>366</v>
      </c>
      <c r="G83" s="46" t="s">
        <v>329</v>
      </c>
    </row>
    <row r="84" spans="1:7" ht="33.75" customHeight="1">
      <c r="A84" s="46" t="s">
        <v>336</v>
      </c>
      <c r="B84" s="46" t="s">
        <v>166</v>
      </c>
      <c r="C84" s="46" t="s">
        <v>168</v>
      </c>
      <c r="D84" s="47">
        <v>82</v>
      </c>
      <c r="E84" s="46" t="s">
        <v>371</v>
      </c>
      <c r="F84" s="46" t="s">
        <v>263</v>
      </c>
      <c r="G84" s="46" t="s">
        <v>264</v>
      </c>
    </row>
    <row r="85" spans="1:7" ht="33.75" customHeight="1">
      <c r="A85" s="46" t="s">
        <v>336</v>
      </c>
      <c r="B85" s="46" t="s">
        <v>166</v>
      </c>
      <c r="C85" s="46" t="s">
        <v>168</v>
      </c>
      <c r="D85" s="47">
        <v>83</v>
      </c>
      <c r="E85" s="46" t="s">
        <v>372</v>
      </c>
      <c r="F85" s="46" t="s">
        <v>263</v>
      </c>
      <c r="G85" s="46" t="s">
        <v>264</v>
      </c>
    </row>
    <row r="86" spans="1:7" ht="33.75" customHeight="1">
      <c r="A86" s="46" t="s">
        <v>336</v>
      </c>
      <c r="B86" s="46" t="s">
        <v>166</v>
      </c>
      <c r="C86" s="46" t="s">
        <v>304</v>
      </c>
      <c r="D86" s="47">
        <v>84</v>
      </c>
      <c r="E86" s="46" t="s">
        <v>373</v>
      </c>
      <c r="F86" s="46" t="s">
        <v>263</v>
      </c>
      <c r="G86" s="46" t="s">
        <v>264</v>
      </c>
    </row>
    <row r="87" spans="1:7" ht="33.75" customHeight="1">
      <c r="A87" s="46" t="s">
        <v>336</v>
      </c>
      <c r="B87" s="46" t="s">
        <v>166</v>
      </c>
      <c r="C87" s="46" t="s">
        <v>205</v>
      </c>
      <c r="D87" s="47">
        <v>85</v>
      </c>
      <c r="E87" s="46" t="s">
        <v>374</v>
      </c>
      <c r="F87" s="46" t="s">
        <v>263</v>
      </c>
      <c r="G87" s="46" t="s">
        <v>264</v>
      </c>
    </row>
    <row r="88" spans="1:7" ht="33.75" customHeight="1">
      <c r="A88" s="46" t="s">
        <v>336</v>
      </c>
      <c r="B88" s="46" t="s">
        <v>166</v>
      </c>
      <c r="C88" s="46" t="s">
        <v>165</v>
      </c>
      <c r="D88" s="47">
        <v>86</v>
      </c>
      <c r="E88" s="46" t="s">
        <v>375</v>
      </c>
      <c r="F88" s="46" t="s">
        <v>263</v>
      </c>
      <c r="G88" s="46" t="s">
        <v>264</v>
      </c>
    </row>
    <row r="89" spans="1:7" ht="33.75" customHeight="1">
      <c r="A89" s="46" t="s">
        <v>336</v>
      </c>
      <c r="B89" s="46" t="s">
        <v>166</v>
      </c>
      <c r="C89" s="46" t="s">
        <v>376</v>
      </c>
      <c r="D89" s="47">
        <v>87</v>
      </c>
      <c r="E89" s="46" t="s">
        <v>377</v>
      </c>
      <c r="F89" s="46" t="s">
        <v>268</v>
      </c>
      <c r="G89" s="46" t="s">
        <v>264</v>
      </c>
    </row>
    <row r="90" spans="1:7" ht="33.75" customHeight="1">
      <c r="A90" s="46" t="s">
        <v>336</v>
      </c>
      <c r="B90" s="46" t="s">
        <v>166</v>
      </c>
      <c r="C90" s="46" t="s">
        <v>378</v>
      </c>
      <c r="D90" s="47">
        <v>88</v>
      </c>
      <c r="E90" s="46" t="s">
        <v>379</v>
      </c>
      <c r="F90" s="46" t="s">
        <v>268</v>
      </c>
      <c r="G90" s="46" t="s">
        <v>264</v>
      </c>
    </row>
    <row r="91" spans="1:7" ht="33.75" customHeight="1">
      <c r="A91" s="46" t="s">
        <v>205</v>
      </c>
      <c r="B91" s="46" t="s">
        <v>166</v>
      </c>
      <c r="C91" s="46" t="s">
        <v>1419</v>
      </c>
      <c r="D91" s="47">
        <v>89</v>
      </c>
      <c r="E91" s="46" t="s">
        <v>380</v>
      </c>
      <c r="F91" s="46" t="s">
        <v>263</v>
      </c>
      <c r="G91" s="46" t="s">
        <v>264</v>
      </c>
    </row>
    <row r="92" spans="1:7" ht="33.75" customHeight="1">
      <c r="A92" s="46" t="s">
        <v>205</v>
      </c>
      <c r="B92" s="46" t="s">
        <v>166</v>
      </c>
      <c r="C92" s="46" t="s">
        <v>205</v>
      </c>
      <c r="D92" s="47">
        <v>90</v>
      </c>
      <c r="E92" s="46" t="s">
        <v>381</v>
      </c>
      <c r="F92" s="46" t="s">
        <v>263</v>
      </c>
      <c r="G92" s="46" t="s">
        <v>264</v>
      </c>
    </row>
    <row r="93" spans="1:7" ht="33.75" customHeight="1">
      <c r="A93" s="46" t="s">
        <v>205</v>
      </c>
      <c r="B93" s="46" t="s">
        <v>166</v>
      </c>
      <c r="C93" s="46" t="s">
        <v>205</v>
      </c>
      <c r="D93" s="47">
        <v>91</v>
      </c>
      <c r="E93" s="46" t="s">
        <v>382</v>
      </c>
      <c r="F93" s="46" t="s">
        <v>263</v>
      </c>
      <c r="G93" s="46" t="s">
        <v>264</v>
      </c>
    </row>
    <row r="94" spans="1:7" ht="33.75" customHeight="1">
      <c r="A94" s="46" t="s">
        <v>205</v>
      </c>
      <c r="B94" s="46" t="s">
        <v>166</v>
      </c>
      <c r="C94" s="46" t="s">
        <v>205</v>
      </c>
      <c r="D94" s="47">
        <v>92</v>
      </c>
      <c r="E94" s="46" t="s">
        <v>383</v>
      </c>
      <c r="F94" s="46" t="s">
        <v>263</v>
      </c>
      <c r="G94" s="46" t="s">
        <v>264</v>
      </c>
    </row>
    <row r="95" spans="1:7" ht="33.75" customHeight="1">
      <c r="A95" s="52" t="s">
        <v>205</v>
      </c>
      <c r="B95" s="52" t="s">
        <v>166</v>
      </c>
      <c r="C95" s="52" t="s">
        <v>205</v>
      </c>
      <c r="D95" s="53">
        <v>93</v>
      </c>
      <c r="E95" s="52" t="s">
        <v>384</v>
      </c>
      <c r="F95" s="52" t="s">
        <v>263</v>
      </c>
      <c r="G95" s="52" t="s">
        <v>264</v>
      </c>
    </row>
    <row r="96" spans="1:7" ht="33.75" customHeight="1">
      <c r="A96" s="46" t="s">
        <v>205</v>
      </c>
      <c r="B96" s="46" t="s">
        <v>166</v>
      </c>
      <c r="C96" s="46" t="s">
        <v>385</v>
      </c>
      <c r="D96" s="47">
        <v>94</v>
      </c>
      <c r="E96" s="46" t="s">
        <v>386</v>
      </c>
      <c r="F96" s="46" t="s">
        <v>263</v>
      </c>
      <c r="G96" s="46" t="s">
        <v>264</v>
      </c>
    </row>
    <row r="97" spans="1:7" ht="33.75" customHeight="1">
      <c r="A97" s="46" t="s">
        <v>205</v>
      </c>
      <c r="B97" s="46" t="s">
        <v>166</v>
      </c>
      <c r="C97" s="46" t="s">
        <v>385</v>
      </c>
      <c r="D97" s="47">
        <v>95</v>
      </c>
      <c r="E97" s="46" t="s">
        <v>387</v>
      </c>
      <c r="F97" s="46" t="s">
        <v>263</v>
      </c>
      <c r="G97" s="46" t="s">
        <v>264</v>
      </c>
    </row>
    <row r="98" spans="1:7" ht="33.75" customHeight="1">
      <c r="A98" s="46" t="s">
        <v>205</v>
      </c>
      <c r="B98" s="46" t="s">
        <v>166</v>
      </c>
      <c r="C98" s="46" t="s">
        <v>165</v>
      </c>
      <c r="D98" s="47">
        <v>96</v>
      </c>
      <c r="E98" s="46" t="s">
        <v>388</v>
      </c>
      <c r="F98" s="46" t="s">
        <v>263</v>
      </c>
      <c r="G98" s="46" t="s">
        <v>264</v>
      </c>
    </row>
    <row r="99" spans="1:7" ht="33.75" customHeight="1">
      <c r="A99" s="46" t="s">
        <v>29</v>
      </c>
      <c r="B99" s="46" t="s">
        <v>156</v>
      </c>
      <c r="C99" s="46" t="s">
        <v>155</v>
      </c>
      <c r="D99" s="47">
        <v>97</v>
      </c>
      <c r="E99" s="46" t="s">
        <v>389</v>
      </c>
      <c r="F99" s="46" t="s">
        <v>366</v>
      </c>
      <c r="G99" s="46" t="s">
        <v>264</v>
      </c>
    </row>
    <row r="100" spans="1:7" ht="33.75" customHeight="1">
      <c r="A100" s="46" t="s">
        <v>29</v>
      </c>
      <c r="B100" s="46" t="s">
        <v>159</v>
      </c>
      <c r="C100" s="46" t="s">
        <v>390</v>
      </c>
      <c r="D100" s="47">
        <v>98</v>
      </c>
      <c r="E100" s="46" t="s">
        <v>391</v>
      </c>
      <c r="F100" s="46" t="s">
        <v>263</v>
      </c>
      <c r="G100" s="46" t="s">
        <v>264</v>
      </c>
    </row>
    <row r="101" spans="1:7" ht="33.75" customHeight="1">
      <c r="A101" s="46" t="s">
        <v>29</v>
      </c>
      <c r="B101" s="46" t="s">
        <v>159</v>
      </c>
      <c r="C101" s="46" t="s">
        <v>390</v>
      </c>
      <c r="D101" s="47">
        <v>99</v>
      </c>
      <c r="E101" s="46" t="s">
        <v>392</v>
      </c>
      <c r="F101" s="46" t="s">
        <v>263</v>
      </c>
      <c r="G101" s="46" t="s">
        <v>264</v>
      </c>
    </row>
    <row r="102" spans="1:7" ht="33.75" customHeight="1">
      <c r="A102" s="46" t="s">
        <v>29</v>
      </c>
      <c r="B102" s="46" t="s">
        <v>159</v>
      </c>
      <c r="C102" s="46" t="s">
        <v>390</v>
      </c>
      <c r="D102" s="47">
        <v>100</v>
      </c>
      <c r="E102" s="46" t="s">
        <v>393</v>
      </c>
      <c r="F102" s="46" t="s">
        <v>263</v>
      </c>
      <c r="G102" s="46" t="s">
        <v>264</v>
      </c>
    </row>
    <row r="103" spans="1:7" ht="33.75" customHeight="1">
      <c r="A103" s="46" t="s">
        <v>29</v>
      </c>
      <c r="B103" s="46" t="s">
        <v>324</v>
      </c>
      <c r="C103" s="46" t="s">
        <v>188</v>
      </c>
      <c r="D103" s="47">
        <v>101</v>
      </c>
      <c r="E103" s="46" t="s">
        <v>394</v>
      </c>
      <c r="F103" s="46" t="s">
        <v>263</v>
      </c>
      <c r="G103" s="46" t="s">
        <v>264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288C-FFE6-461C-A3B9-19557DECD888}">
  <sheetPr codeName="Hoja10"/>
  <dimension ref="A1:A30"/>
  <sheetViews>
    <sheetView workbookViewId="0">
      <selection activeCell="B75" sqref="B75"/>
    </sheetView>
  </sheetViews>
  <sheetFormatPr baseColWidth="10" defaultRowHeight="15"/>
  <sheetData>
    <row r="1" spans="1:1">
      <c r="A1" t="s">
        <v>168</v>
      </c>
    </row>
    <row r="2" spans="1:1">
      <c r="A2" t="s">
        <v>184</v>
      </c>
    </row>
    <row r="3" spans="1:1">
      <c r="A3" t="s">
        <v>194</v>
      </c>
    </row>
    <row r="4" spans="1:1">
      <c r="A4" t="s">
        <v>161</v>
      </c>
    </row>
    <row r="5" spans="1:1">
      <c r="A5" t="s">
        <v>7</v>
      </c>
    </row>
    <row r="6" spans="1:1">
      <c r="A6" t="s">
        <v>174</v>
      </c>
    </row>
    <row r="7" spans="1:1">
      <c r="A7" t="s">
        <v>181</v>
      </c>
    </row>
    <row r="8" spans="1:1">
      <c r="A8" t="s">
        <v>170</v>
      </c>
    </row>
    <row r="9" spans="1:1">
      <c r="A9" t="s">
        <v>167</v>
      </c>
    </row>
    <row r="10" spans="1:1">
      <c r="A10" t="s">
        <v>163</v>
      </c>
    </row>
    <row r="11" spans="1:1">
      <c r="A11" t="s">
        <v>178</v>
      </c>
    </row>
    <row r="12" spans="1:1">
      <c r="A12" t="s">
        <v>172</v>
      </c>
    </row>
    <row r="13" spans="1:1">
      <c r="A13" t="s">
        <v>169</v>
      </c>
    </row>
    <row r="14" spans="1:1">
      <c r="A14" t="s">
        <v>199</v>
      </c>
    </row>
    <row r="15" spans="1:1">
      <c r="A15" t="s">
        <v>180</v>
      </c>
    </row>
    <row r="16" spans="1:1">
      <c r="A16" t="s">
        <v>175</v>
      </c>
    </row>
    <row r="17" spans="1:1">
      <c r="A17" t="s">
        <v>24</v>
      </c>
    </row>
    <row r="18" spans="1:1">
      <c r="A18" t="s">
        <v>205</v>
      </c>
    </row>
    <row r="19" spans="1:1">
      <c r="A19" t="s">
        <v>158</v>
      </c>
    </row>
    <row r="20" spans="1:1">
      <c r="A20" t="s">
        <v>160</v>
      </c>
    </row>
    <row r="21" spans="1:1">
      <c r="A21" t="s">
        <v>209</v>
      </c>
    </row>
    <row r="22" spans="1:1">
      <c r="A22" t="s">
        <v>206</v>
      </c>
    </row>
    <row r="23" spans="1:1">
      <c r="A23" t="s">
        <v>162</v>
      </c>
    </row>
    <row r="24" spans="1:1">
      <c r="A24" t="s">
        <v>155</v>
      </c>
    </row>
    <row r="25" spans="1:1">
      <c r="A25" t="s">
        <v>186</v>
      </c>
    </row>
    <row r="26" spans="1:1">
      <c r="A26" t="s">
        <v>177</v>
      </c>
    </row>
    <row r="27" spans="1:1">
      <c r="A27" t="s">
        <v>1420</v>
      </c>
    </row>
    <row r="28" spans="1:1">
      <c r="A28" t="s">
        <v>188</v>
      </c>
    </row>
    <row r="29" spans="1:1">
      <c r="A29" t="s">
        <v>165</v>
      </c>
    </row>
    <row r="30" spans="1:1">
      <c r="A30" t="s">
        <v>182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CF0B-4640-473C-9C57-158A9FE7C53F}">
  <sheetPr codeName="Hoja6"/>
  <dimension ref="B1:O4"/>
  <sheetViews>
    <sheetView showGridLines="0" showRowColHeaders="0" zoomScale="70" zoomScaleNormal="70" zoomScalePageLayoutView="70" workbookViewId="0">
      <selection activeCell="S11" sqref="S11"/>
    </sheetView>
  </sheetViews>
  <sheetFormatPr baseColWidth="10" defaultRowHeight="15"/>
  <cols>
    <col min="1" max="1" width="1.85546875" customWidth="1"/>
    <col min="3" max="3" width="16.85546875" customWidth="1"/>
    <col min="15" max="15" width="17.7109375" customWidth="1"/>
  </cols>
  <sheetData>
    <row r="1" spans="2:15" ht="15.75" thickBot="1"/>
    <row r="2" spans="2:15" ht="16.5" customHeight="1" thickBot="1">
      <c r="B2" s="116" t="s">
        <v>10</v>
      </c>
      <c r="C2" s="116"/>
      <c r="D2" s="118" t="s">
        <v>212</v>
      </c>
      <c r="E2" s="119"/>
      <c r="F2" s="119"/>
      <c r="G2" s="119"/>
      <c r="H2" s="119"/>
      <c r="I2" s="119"/>
      <c r="J2" s="119"/>
      <c r="K2" s="119"/>
      <c r="L2" s="117" t="s">
        <v>213</v>
      </c>
      <c r="M2" s="117"/>
      <c r="N2" s="117"/>
      <c r="O2" s="38">
        <v>46235</v>
      </c>
    </row>
    <row r="3" spans="2:15" ht="16.5" customHeight="1" thickBot="1">
      <c r="B3" s="116"/>
      <c r="C3" s="116"/>
      <c r="D3" s="120"/>
      <c r="E3" s="121"/>
      <c r="F3" s="121"/>
      <c r="G3" s="121"/>
      <c r="H3" s="121"/>
      <c r="I3" s="121"/>
      <c r="J3" s="121"/>
      <c r="K3" s="121"/>
      <c r="L3" s="117" t="s">
        <v>11</v>
      </c>
      <c r="M3" s="117"/>
      <c r="N3" s="117"/>
      <c r="O3" s="38" t="s">
        <v>1437</v>
      </c>
    </row>
    <row r="4" spans="2:15" ht="16.5" customHeight="1" thickBot="1">
      <c r="B4" s="116"/>
      <c r="C4" s="116"/>
      <c r="D4" s="122"/>
      <c r="E4" s="123"/>
      <c r="F4" s="123"/>
      <c r="G4" s="123"/>
      <c r="H4" s="123"/>
      <c r="I4" s="123"/>
      <c r="J4" s="123"/>
      <c r="K4" s="123"/>
      <c r="L4" s="117" t="s">
        <v>214</v>
      </c>
      <c r="M4" s="117"/>
      <c r="N4" s="117"/>
      <c r="O4" s="43">
        <v>15</v>
      </c>
    </row>
  </sheetData>
  <sheetProtection algorithmName="SHA-512" hashValue="ctucyGZmkEl7eD7Ham8M5DxOYpsAukEek821ObTxusCsSjZXqHptvYlHUN3empl9soH2aDMKzyR6dJWqzKw1pA==" saltValue="wwf2fxqJ21OTKnj+chuqwA==" spinCount="100000" sheet="1" objects="1" scenarios="1"/>
  <mergeCells count="5">
    <mergeCell ref="B2:C4"/>
    <mergeCell ref="L2:N2"/>
    <mergeCell ref="L3:N3"/>
    <mergeCell ref="L4:N4"/>
    <mergeCell ref="D2:K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1166B-2B84-4E11-8224-FAF7A3F39DCE}">
  <sheetPr codeName="Hoja2"/>
  <dimension ref="A1:AG14"/>
  <sheetViews>
    <sheetView showGridLines="0" showRowColHeaders="0" zoomScale="80" zoomScaleNormal="80" workbookViewId="0">
      <selection activeCell="P22" sqref="P22"/>
    </sheetView>
  </sheetViews>
  <sheetFormatPr baseColWidth="10" defaultColWidth="11.42578125" defaultRowHeight="15"/>
  <cols>
    <col min="1" max="1" width="3.28515625" customWidth="1"/>
    <col min="2" max="2" width="32.7109375" customWidth="1"/>
    <col min="3" max="3" width="32.7109375" hidden="1" customWidth="1"/>
    <col min="4" max="31" width="3.5703125" bestFit="1" customWidth="1"/>
    <col min="33" max="33" width="17" customWidth="1"/>
  </cols>
  <sheetData>
    <row r="1" spans="1:33" ht="15" customHeight="1"/>
    <row r="2" spans="1:33" ht="15" customHeight="1"/>
    <row r="3" spans="1:33" ht="15" customHeight="1"/>
    <row r="4" spans="1:33" ht="15" customHeight="1"/>
    <row r="5" spans="1:33" ht="15.75" customHeight="1" thickBot="1"/>
    <row r="6" spans="1:33" ht="28.5" customHeight="1" thickBot="1">
      <c r="B6" s="15" t="s">
        <v>12</v>
      </c>
      <c r="C6" s="15" t="s">
        <v>13</v>
      </c>
      <c r="D6" s="28">
        <v>4.0999999999999996</v>
      </c>
      <c r="E6" s="28">
        <v>4.2</v>
      </c>
      <c r="F6" s="28">
        <v>4.3</v>
      </c>
      <c r="G6" s="28">
        <v>4.4000000000000004</v>
      </c>
      <c r="H6" s="28">
        <v>5.0999999999999996</v>
      </c>
      <c r="I6" s="28">
        <v>5.2</v>
      </c>
      <c r="J6" s="28">
        <v>5.3</v>
      </c>
      <c r="K6" s="28">
        <v>6.1</v>
      </c>
      <c r="L6" s="28">
        <v>6.2</v>
      </c>
      <c r="M6" s="28">
        <v>6.3</v>
      </c>
      <c r="N6" s="28">
        <v>7.1</v>
      </c>
      <c r="O6" s="28">
        <v>7.2</v>
      </c>
      <c r="P6" s="28">
        <v>7.3</v>
      </c>
      <c r="Q6" s="28">
        <v>7.4</v>
      </c>
      <c r="R6" s="28">
        <v>7.5</v>
      </c>
      <c r="S6" s="28">
        <v>8.1</v>
      </c>
      <c r="T6" s="28">
        <v>8.1999999999999993</v>
      </c>
      <c r="U6" s="28">
        <v>8.3000000000000007</v>
      </c>
      <c r="V6" s="28">
        <v>8.4</v>
      </c>
      <c r="W6" s="28">
        <v>8.5</v>
      </c>
      <c r="X6" s="28">
        <v>8.6</v>
      </c>
      <c r="Y6" s="28">
        <v>8.6999999999999993</v>
      </c>
      <c r="Z6" s="28">
        <v>9.1</v>
      </c>
      <c r="AA6" s="28">
        <v>9.1999999999999993</v>
      </c>
      <c r="AB6" s="28">
        <v>9.3000000000000007</v>
      </c>
      <c r="AC6" s="28">
        <v>10.1</v>
      </c>
      <c r="AD6" s="28">
        <v>10.199999999999999</v>
      </c>
      <c r="AE6" s="28">
        <v>10.3</v>
      </c>
      <c r="AF6" s="16" t="s">
        <v>14</v>
      </c>
      <c r="AG6" s="16" t="s">
        <v>15</v>
      </c>
    </row>
    <row r="7" spans="1:33" ht="15.75" customHeight="1">
      <c r="A7">
        <v>1</v>
      </c>
      <c r="B7" s="18" t="s">
        <v>22</v>
      </c>
      <c r="C7" s="3" t="str">
        <f t="shared" ref="C7:C14" si="0">_xlfn.CONCAT(B7&amp;"_L")</f>
        <v>Comercialización_L</v>
      </c>
      <c r="D7" s="1"/>
      <c r="E7" s="1">
        <v>4</v>
      </c>
      <c r="F7" s="1"/>
      <c r="G7" s="1">
        <v>4</v>
      </c>
      <c r="H7" s="1"/>
      <c r="I7" s="1"/>
      <c r="J7" s="1"/>
      <c r="K7" s="1">
        <v>4</v>
      </c>
      <c r="L7" s="1">
        <v>4</v>
      </c>
      <c r="M7" s="1"/>
      <c r="N7" s="1">
        <v>4</v>
      </c>
      <c r="O7" s="1">
        <v>4</v>
      </c>
      <c r="P7" s="1">
        <v>4</v>
      </c>
      <c r="Q7" s="1">
        <v>4</v>
      </c>
      <c r="R7" s="1">
        <v>4</v>
      </c>
      <c r="S7" s="1">
        <v>4</v>
      </c>
      <c r="T7" s="1">
        <v>4</v>
      </c>
      <c r="U7" s="1"/>
      <c r="V7" s="1"/>
      <c r="W7" s="1">
        <v>4</v>
      </c>
      <c r="X7" s="1">
        <v>4</v>
      </c>
      <c r="Y7" s="1">
        <v>4</v>
      </c>
      <c r="Z7" s="1">
        <v>4</v>
      </c>
      <c r="AA7" s="1"/>
      <c r="AB7" s="1">
        <v>4</v>
      </c>
      <c r="AC7" s="1">
        <v>4</v>
      </c>
      <c r="AD7" s="1">
        <v>4</v>
      </c>
      <c r="AE7" s="1">
        <v>4</v>
      </c>
      <c r="AF7" s="14">
        <f t="shared" ref="AF7:AF14" si="1">COUNT(D7:AE7)</f>
        <v>19</v>
      </c>
      <c r="AG7" t="s">
        <v>23</v>
      </c>
    </row>
    <row r="8" spans="1:33" ht="15.75" customHeight="1">
      <c r="A8">
        <v>2</v>
      </c>
      <c r="B8" s="18" t="s">
        <v>29</v>
      </c>
      <c r="C8" s="3" t="str">
        <f t="shared" si="0"/>
        <v>Comunicación_L</v>
      </c>
      <c r="D8" s="2">
        <v>8</v>
      </c>
      <c r="E8" s="2">
        <v>8</v>
      </c>
      <c r="F8" s="2"/>
      <c r="G8" s="2">
        <v>8</v>
      </c>
      <c r="H8" s="2"/>
      <c r="I8" s="2"/>
      <c r="J8" s="2"/>
      <c r="K8" s="2">
        <v>8</v>
      </c>
      <c r="L8" s="2">
        <v>8</v>
      </c>
      <c r="M8" s="2"/>
      <c r="N8" s="2">
        <v>8</v>
      </c>
      <c r="O8" s="2"/>
      <c r="P8" s="2">
        <v>8</v>
      </c>
      <c r="Q8" s="2">
        <v>8</v>
      </c>
      <c r="R8" s="2">
        <v>8</v>
      </c>
      <c r="S8" s="2"/>
      <c r="T8" s="2"/>
      <c r="U8" s="2"/>
      <c r="V8" s="2"/>
      <c r="W8" s="2"/>
      <c r="X8" s="2"/>
      <c r="Y8" s="2"/>
      <c r="Z8" s="2">
        <v>8</v>
      </c>
      <c r="AA8" s="2">
        <v>8</v>
      </c>
      <c r="AB8" s="2">
        <v>8</v>
      </c>
      <c r="AC8" s="2">
        <v>8</v>
      </c>
      <c r="AD8" s="2">
        <v>8</v>
      </c>
      <c r="AE8" s="2">
        <v>8</v>
      </c>
      <c r="AF8" s="14">
        <f t="shared" si="1"/>
        <v>15</v>
      </c>
      <c r="AG8" t="s">
        <v>30</v>
      </c>
    </row>
    <row r="9" spans="1:33">
      <c r="A9">
        <v>3</v>
      </c>
      <c r="B9" s="18" t="s">
        <v>18</v>
      </c>
      <c r="C9" s="3" t="str">
        <f t="shared" si="0"/>
        <v>Gestión_de_Recursos_L</v>
      </c>
      <c r="D9" s="2"/>
      <c r="E9" s="2"/>
      <c r="F9" s="2"/>
      <c r="G9" s="2">
        <v>2</v>
      </c>
      <c r="H9" s="2"/>
      <c r="I9" s="2"/>
      <c r="J9" s="2"/>
      <c r="K9" s="2">
        <v>2</v>
      </c>
      <c r="L9" s="2">
        <v>2</v>
      </c>
      <c r="M9" s="2"/>
      <c r="N9" s="2">
        <v>2</v>
      </c>
      <c r="O9" s="2">
        <v>2</v>
      </c>
      <c r="P9" s="2">
        <v>2</v>
      </c>
      <c r="Q9" s="2">
        <v>2</v>
      </c>
      <c r="R9" s="2">
        <v>2</v>
      </c>
      <c r="S9" s="2"/>
      <c r="T9" s="2"/>
      <c r="U9" s="2"/>
      <c r="V9" s="2">
        <v>2</v>
      </c>
      <c r="W9" s="2"/>
      <c r="X9" s="2"/>
      <c r="Y9" s="2">
        <v>2</v>
      </c>
      <c r="Z9" s="2">
        <v>2</v>
      </c>
      <c r="AA9" s="2"/>
      <c r="AB9" s="2">
        <v>2</v>
      </c>
      <c r="AC9" s="2">
        <v>2</v>
      </c>
      <c r="AD9" s="2">
        <v>2</v>
      </c>
      <c r="AE9" s="2">
        <v>2</v>
      </c>
      <c r="AF9" s="14">
        <f t="shared" si="1"/>
        <v>15</v>
      </c>
      <c r="AG9" t="s">
        <v>19</v>
      </c>
    </row>
    <row r="10" spans="1:33">
      <c r="A10">
        <v>4</v>
      </c>
      <c r="B10" s="18" t="s">
        <v>20</v>
      </c>
      <c r="C10" s="3" t="str">
        <f t="shared" si="0"/>
        <v>Mantenimiento_y_Calibración_L</v>
      </c>
      <c r="D10" s="2"/>
      <c r="E10" s="2"/>
      <c r="F10" s="2"/>
      <c r="G10" s="2">
        <v>3</v>
      </c>
      <c r="H10" s="2"/>
      <c r="I10" s="2"/>
      <c r="J10" s="2"/>
      <c r="K10" s="2">
        <v>3</v>
      </c>
      <c r="L10" s="2">
        <v>3</v>
      </c>
      <c r="M10" s="2"/>
      <c r="N10" s="2">
        <v>3</v>
      </c>
      <c r="O10" s="2">
        <v>3</v>
      </c>
      <c r="P10" s="2">
        <v>3</v>
      </c>
      <c r="Q10" s="2">
        <v>3</v>
      </c>
      <c r="R10" s="2">
        <v>3</v>
      </c>
      <c r="S10" s="2"/>
      <c r="T10" s="2"/>
      <c r="U10" s="2"/>
      <c r="V10" s="2"/>
      <c r="W10" s="2">
        <v>3</v>
      </c>
      <c r="X10" s="2"/>
      <c r="Y10" s="2">
        <v>3</v>
      </c>
      <c r="Z10" s="2">
        <v>3</v>
      </c>
      <c r="AA10" s="2"/>
      <c r="AB10" s="2">
        <v>3</v>
      </c>
      <c r="AC10" s="2">
        <v>3</v>
      </c>
      <c r="AD10" s="2">
        <v>3</v>
      </c>
      <c r="AE10" s="2">
        <v>3</v>
      </c>
      <c r="AF10" s="14">
        <f t="shared" si="1"/>
        <v>15</v>
      </c>
      <c r="AG10" t="s">
        <v>21</v>
      </c>
    </row>
    <row r="11" spans="1:33">
      <c r="A11">
        <v>5</v>
      </c>
      <c r="B11" s="18" t="s">
        <v>4</v>
      </c>
      <c r="C11" s="3" t="str">
        <f t="shared" si="0"/>
        <v>Medición_Análisis_y_Mejora_L</v>
      </c>
      <c r="D11" s="2">
        <v>6</v>
      </c>
      <c r="E11" s="2">
        <v>6</v>
      </c>
      <c r="F11" s="2"/>
      <c r="G11" s="2">
        <v>6</v>
      </c>
      <c r="H11" s="2"/>
      <c r="I11" s="2"/>
      <c r="J11" s="2"/>
      <c r="K11" s="2">
        <v>6</v>
      </c>
      <c r="L11" s="2">
        <v>6</v>
      </c>
      <c r="M11" s="2"/>
      <c r="N11" s="2"/>
      <c r="O11" s="2">
        <v>6</v>
      </c>
      <c r="P11" s="2">
        <v>6</v>
      </c>
      <c r="Q11" s="2">
        <v>6</v>
      </c>
      <c r="R11" s="2">
        <v>6</v>
      </c>
      <c r="S11" s="2"/>
      <c r="T11" s="2"/>
      <c r="U11" s="2"/>
      <c r="V11" s="2"/>
      <c r="W11" s="2"/>
      <c r="X11" s="2"/>
      <c r="Y11" s="2">
        <v>6</v>
      </c>
      <c r="Z11" s="2">
        <v>6</v>
      </c>
      <c r="AA11" s="2">
        <v>6</v>
      </c>
      <c r="AB11" s="2">
        <v>6</v>
      </c>
      <c r="AC11" s="2">
        <v>6</v>
      </c>
      <c r="AD11" s="2">
        <v>6</v>
      </c>
      <c r="AE11" s="2">
        <v>6</v>
      </c>
      <c r="AF11" s="14">
        <f t="shared" si="1"/>
        <v>16</v>
      </c>
      <c r="AG11" t="s">
        <v>26</v>
      </c>
    </row>
    <row r="12" spans="1:33">
      <c r="A12">
        <v>6</v>
      </c>
      <c r="B12" s="18" t="s">
        <v>24</v>
      </c>
      <c r="C12" s="3" t="str">
        <f t="shared" si="0"/>
        <v>Producción_L</v>
      </c>
      <c r="D12" s="2"/>
      <c r="E12" s="2">
        <v>5</v>
      </c>
      <c r="F12" s="2"/>
      <c r="G12" s="2">
        <v>5</v>
      </c>
      <c r="H12" s="2"/>
      <c r="I12" s="2"/>
      <c r="J12" s="2"/>
      <c r="K12" s="2">
        <v>5</v>
      </c>
      <c r="L12" s="2">
        <v>5</v>
      </c>
      <c r="M12" s="2"/>
      <c r="N12" s="2">
        <v>5</v>
      </c>
      <c r="O12" s="2">
        <v>5</v>
      </c>
      <c r="P12" s="2">
        <v>5</v>
      </c>
      <c r="Q12" s="2">
        <v>5</v>
      </c>
      <c r="R12" s="2">
        <v>5</v>
      </c>
      <c r="S12" s="2">
        <v>5</v>
      </c>
      <c r="T12" s="2">
        <v>5</v>
      </c>
      <c r="U12" s="2"/>
      <c r="V12" s="2"/>
      <c r="W12" s="2">
        <v>5</v>
      </c>
      <c r="X12" s="2">
        <v>5</v>
      </c>
      <c r="Y12" s="2">
        <v>5</v>
      </c>
      <c r="Z12" s="2">
        <v>5</v>
      </c>
      <c r="AA12" s="2"/>
      <c r="AB12" s="2">
        <v>5</v>
      </c>
      <c r="AC12" s="2">
        <v>5</v>
      </c>
      <c r="AD12" s="2">
        <v>5</v>
      </c>
      <c r="AE12" s="2">
        <v>5</v>
      </c>
      <c r="AF12" s="14">
        <f t="shared" si="1"/>
        <v>19</v>
      </c>
      <c r="AG12" t="s">
        <v>25</v>
      </c>
    </row>
    <row r="13" spans="1:33">
      <c r="A13">
        <v>7</v>
      </c>
      <c r="B13" s="18" t="s">
        <v>27</v>
      </c>
      <c r="C13" s="3" t="str">
        <f t="shared" si="0"/>
        <v>Proyectos_e_Infraestructura_L</v>
      </c>
      <c r="D13" s="2"/>
      <c r="E13" s="2">
        <v>7</v>
      </c>
      <c r="F13" s="2"/>
      <c r="G13" s="2">
        <v>7</v>
      </c>
      <c r="H13" s="2"/>
      <c r="I13" s="2"/>
      <c r="J13" s="2"/>
      <c r="K13" s="2">
        <v>7</v>
      </c>
      <c r="L13" s="2">
        <v>7</v>
      </c>
      <c r="M13" s="2"/>
      <c r="N13" s="2">
        <v>7</v>
      </c>
      <c r="O13" s="2">
        <v>7</v>
      </c>
      <c r="P13" s="2">
        <v>7</v>
      </c>
      <c r="Q13" s="2">
        <v>7</v>
      </c>
      <c r="R13" s="2">
        <v>7</v>
      </c>
      <c r="S13" s="2"/>
      <c r="T13" s="2"/>
      <c r="U13" s="2"/>
      <c r="V13" s="2"/>
      <c r="W13" s="2"/>
      <c r="X13" s="2"/>
      <c r="Y13" s="2">
        <v>7</v>
      </c>
      <c r="Z13" s="2">
        <v>7</v>
      </c>
      <c r="AA13" s="2"/>
      <c r="AB13" s="2">
        <v>7</v>
      </c>
      <c r="AC13" s="2">
        <v>7</v>
      </c>
      <c r="AD13" s="2">
        <v>7</v>
      </c>
      <c r="AE13" s="2">
        <v>7</v>
      </c>
      <c r="AF13" s="14">
        <f t="shared" si="1"/>
        <v>15</v>
      </c>
      <c r="AG13" t="s">
        <v>28</v>
      </c>
    </row>
    <row r="14" spans="1:33">
      <c r="A14">
        <v>8</v>
      </c>
      <c r="B14" s="18" t="s">
        <v>16</v>
      </c>
      <c r="C14" s="3" t="str">
        <f t="shared" si="0"/>
        <v>Responsabilidad_de_la_Dirección_L</v>
      </c>
      <c r="D14" s="2">
        <v>1</v>
      </c>
      <c r="E14" s="2">
        <v>1</v>
      </c>
      <c r="F14" s="2">
        <v>1</v>
      </c>
      <c r="G14" s="2">
        <v>1</v>
      </c>
      <c r="H14" s="2">
        <v>1</v>
      </c>
      <c r="I14" s="2">
        <v>1</v>
      </c>
      <c r="J14" s="2">
        <v>1</v>
      </c>
      <c r="K14" s="2">
        <v>1</v>
      </c>
      <c r="L14" s="2">
        <v>1</v>
      </c>
      <c r="M14" s="2">
        <v>1</v>
      </c>
      <c r="N14" s="2">
        <v>1</v>
      </c>
      <c r="O14" s="2">
        <v>1</v>
      </c>
      <c r="P14" s="2">
        <v>1</v>
      </c>
      <c r="Q14" s="2">
        <v>1</v>
      </c>
      <c r="R14" s="2">
        <v>1</v>
      </c>
      <c r="S14" s="2">
        <v>1</v>
      </c>
      <c r="T14" s="2">
        <v>1</v>
      </c>
      <c r="U14" s="2"/>
      <c r="V14" s="2"/>
      <c r="W14" s="2"/>
      <c r="X14" s="2"/>
      <c r="Y14" s="2">
        <v>1</v>
      </c>
      <c r="Z14" s="2">
        <v>1</v>
      </c>
      <c r="AA14" s="2"/>
      <c r="AB14" s="2">
        <v>1</v>
      </c>
      <c r="AC14" s="2"/>
      <c r="AD14" s="2"/>
      <c r="AE14" s="2"/>
      <c r="AF14" s="14">
        <f t="shared" si="1"/>
        <v>20</v>
      </c>
      <c r="AG14" t="s">
        <v>17</v>
      </c>
    </row>
  </sheetData>
  <sortState xmlns:xlrd2="http://schemas.microsoft.com/office/spreadsheetml/2017/richdata2" ref="A7:AG14">
    <sortCondition ref="B7:B14"/>
  </sortState>
  <conditionalFormatting sqref="B6:AG6">
    <cfRule type="cellIs" dxfId="24" priority="1" operator="equal">
      <formula>8</formula>
    </cfRule>
    <cfRule type="cellIs" dxfId="23" priority="2" operator="equal">
      <formula>7</formula>
    </cfRule>
    <cfRule type="cellIs" dxfId="22" priority="3" operator="equal">
      <formula>6</formula>
    </cfRule>
    <cfRule type="cellIs" dxfId="21" priority="4" operator="equal">
      <formula>5</formula>
    </cfRule>
    <cfRule type="cellIs" dxfId="20" priority="5" operator="equal">
      <formula>4</formula>
    </cfRule>
    <cfRule type="cellIs" dxfId="19" priority="6" operator="equal">
      <formula>3</formula>
    </cfRule>
    <cfRule type="cellIs" dxfId="18" priority="7" operator="equal">
      <formula>2</formula>
    </cfRule>
    <cfRule type="cellIs" dxfId="17" priority="8" operator="equal">
      <formula>1</formula>
    </cfRule>
  </conditionalFormatting>
  <conditionalFormatting sqref="D7:AE14">
    <cfRule type="cellIs" dxfId="16" priority="9" operator="equal">
      <formula>8</formula>
    </cfRule>
    <cfRule type="cellIs" dxfId="15" priority="10" operator="equal">
      <formula>7</formula>
    </cfRule>
    <cfRule type="cellIs" dxfId="14" priority="11" operator="equal">
      <formula>6</formula>
    </cfRule>
    <cfRule type="cellIs" dxfId="13" priority="12" operator="equal">
      <formula>5</formula>
    </cfRule>
    <cfRule type="cellIs" dxfId="12" priority="13" operator="equal">
      <formula>4</formula>
    </cfRule>
    <cfRule type="cellIs" dxfId="11" priority="14" operator="equal">
      <formula>3</formula>
    </cfRule>
    <cfRule type="cellIs" dxfId="10" priority="15" operator="equal">
      <formula>2</formula>
    </cfRule>
    <cfRule type="cellIs" dxfId="9" priority="16" operator="equal">
      <formula>1</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9F965-8746-41C9-A041-BE8E223FF48D}">
  <sheetPr codeName="Hoja3"/>
  <dimension ref="B3:R67"/>
  <sheetViews>
    <sheetView showGridLines="0" showRowColHeaders="0" topLeftCell="A17" zoomScale="50" zoomScaleNormal="50" workbookViewId="0">
      <selection activeCell="H60" sqref="H60"/>
    </sheetView>
  </sheetViews>
  <sheetFormatPr baseColWidth="10" defaultColWidth="11.42578125" defaultRowHeight="15"/>
  <cols>
    <col min="2" max="2" width="32.7109375" customWidth="1"/>
    <col min="3" max="3" width="33.28515625" customWidth="1"/>
    <col min="4" max="4" width="19.85546875" customWidth="1"/>
    <col min="5" max="6" width="32.7109375" customWidth="1"/>
    <col min="9" max="9" width="47.5703125" bestFit="1" customWidth="1"/>
    <col min="10" max="10" width="241.5703125" customWidth="1"/>
    <col min="11" max="11" width="29.85546875" customWidth="1"/>
    <col min="12" max="12" width="124.28515625" customWidth="1"/>
    <col min="16" max="16" width="13.7109375" customWidth="1"/>
    <col min="17" max="17" width="34.28515625" customWidth="1"/>
  </cols>
  <sheetData>
    <row r="3" spans="2:18">
      <c r="B3" s="24" t="s">
        <v>2</v>
      </c>
      <c r="C3" s="25" t="s">
        <v>1</v>
      </c>
      <c r="E3" s="26" t="s">
        <v>2</v>
      </c>
      <c r="F3" s="26" t="s">
        <v>3</v>
      </c>
      <c r="J3" s="27"/>
    </row>
    <row r="4" spans="2:18">
      <c r="B4" t="s">
        <v>16</v>
      </c>
      <c r="C4" t="s">
        <v>31</v>
      </c>
      <c r="E4" t="s">
        <v>16</v>
      </c>
      <c r="F4" t="s">
        <v>32</v>
      </c>
    </row>
    <row r="5" spans="2:18">
      <c r="B5" t="s">
        <v>16</v>
      </c>
      <c r="C5" t="s">
        <v>33</v>
      </c>
      <c r="E5" t="s">
        <v>16</v>
      </c>
      <c r="F5" t="s">
        <v>34</v>
      </c>
    </row>
    <row r="6" spans="2:18">
      <c r="B6" t="s">
        <v>16</v>
      </c>
      <c r="C6" t="s">
        <v>35</v>
      </c>
      <c r="E6" t="s">
        <v>16</v>
      </c>
      <c r="F6" t="s">
        <v>36</v>
      </c>
      <c r="P6" t="e">
        <f>INDEX($J$59:$J$61,MATCH($J$3,$I$59:$I$61,0))</f>
        <v>#N/A</v>
      </c>
    </row>
    <row r="7" spans="2:18">
      <c r="B7" t="s">
        <v>16</v>
      </c>
      <c r="C7" t="s">
        <v>37</v>
      </c>
      <c r="E7" t="s">
        <v>16</v>
      </c>
      <c r="F7" t="s">
        <v>38</v>
      </c>
      <c r="R7" t="e">
        <f>#REF!</f>
        <v>#REF!</v>
      </c>
    </row>
    <row r="8" spans="2:18">
      <c r="B8" t="s">
        <v>16</v>
      </c>
      <c r="C8" t="s">
        <v>39</v>
      </c>
      <c r="E8" t="s">
        <v>16</v>
      </c>
      <c r="F8" t="s">
        <v>40</v>
      </c>
    </row>
    <row r="9" spans="2:18" ht="45">
      <c r="B9" t="s">
        <v>16</v>
      </c>
      <c r="C9" s="4" t="s">
        <v>41</v>
      </c>
      <c r="E9" t="s">
        <v>16</v>
      </c>
      <c r="F9" s="23" t="s">
        <v>42</v>
      </c>
    </row>
    <row r="10" spans="2:18" ht="60">
      <c r="B10" t="s">
        <v>18</v>
      </c>
      <c r="C10" s="4" t="s">
        <v>43</v>
      </c>
      <c r="E10" t="s">
        <v>18</v>
      </c>
      <c r="F10" s="4" t="s">
        <v>44</v>
      </c>
    </row>
    <row r="11" spans="2:18" ht="45">
      <c r="B11" t="s">
        <v>18</v>
      </c>
      <c r="C11" s="4" t="s">
        <v>45</v>
      </c>
      <c r="E11" t="s">
        <v>18</v>
      </c>
      <c r="F11" s="4" t="s">
        <v>46</v>
      </c>
    </row>
    <row r="12" spans="2:18" ht="45">
      <c r="B12" t="s">
        <v>18</v>
      </c>
      <c r="C12" s="4" t="s">
        <v>47</v>
      </c>
      <c r="E12" t="s">
        <v>18</v>
      </c>
      <c r="F12" s="4" t="s">
        <v>48</v>
      </c>
    </row>
    <row r="13" spans="2:18" ht="45">
      <c r="B13" t="s">
        <v>18</v>
      </c>
      <c r="C13" s="4" t="s">
        <v>49</v>
      </c>
      <c r="E13" t="s">
        <v>18</v>
      </c>
      <c r="F13" s="4" t="s">
        <v>50</v>
      </c>
    </row>
    <row r="14" spans="2:18" ht="45">
      <c r="B14" t="s">
        <v>18</v>
      </c>
      <c r="C14" s="4" t="s">
        <v>51</v>
      </c>
      <c r="E14" t="s">
        <v>18</v>
      </c>
      <c r="F14" t="s">
        <v>52</v>
      </c>
    </row>
    <row r="15" spans="2:18" ht="60">
      <c r="B15" t="s">
        <v>18</v>
      </c>
      <c r="C15" s="4" t="s">
        <v>53</v>
      </c>
      <c r="E15" t="s">
        <v>18</v>
      </c>
      <c r="F15" t="s">
        <v>54</v>
      </c>
    </row>
    <row r="16" spans="2:18" ht="30">
      <c r="B16" t="s">
        <v>20</v>
      </c>
      <c r="C16" s="4" t="s">
        <v>55</v>
      </c>
      <c r="E16" t="s">
        <v>20</v>
      </c>
      <c r="F16" t="s">
        <v>56</v>
      </c>
    </row>
    <row r="17" spans="2:6" ht="45">
      <c r="B17" t="s">
        <v>20</v>
      </c>
      <c r="C17" s="4" t="s">
        <v>57</v>
      </c>
      <c r="E17" t="s">
        <v>20</v>
      </c>
      <c r="F17" t="s">
        <v>58</v>
      </c>
    </row>
    <row r="18" spans="2:6">
      <c r="B18" t="s">
        <v>20</v>
      </c>
      <c r="C18" t="s">
        <v>59</v>
      </c>
      <c r="E18" t="s">
        <v>20</v>
      </c>
      <c r="F18" t="s">
        <v>60</v>
      </c>
    </row>
    <row r="19" spans="2:6">
      <c r="B19" t="s">
        <v>20</v>
      </c>
      <c r="C19" t="s">
        <v>61</v>
      </c>
      <c r="E19" t="s">
        <v>20</v>
      </c>
      <c r="F19" t="s">
        <v>62</v>
      </c>
    </row>
    <row r="20" spans="2:6" ht="30">
      <c r="B20" t="s">
        <v>20</v>
      </c>
      <c r="C20" s="4" t="s">
        <v>63</v>
      </c>
      <c r="E20" t="s">
        <v>20</v>
      </c>
      <c r="F20" t="s">
        <v>64</v>
      </c>
    </row>
    <row r="21" spans="2:6" ht="30">
      <c r="B21" t="s">
        <v>20</v>
      </c>
      <c r="C21" s="4" t="s">
        <v>65</v>
      </c>
      <c r="E21" t="s">
        <v>20</v>
      </c>
      <c r="F21" t="s">
        <v>66</v>
      </c>
    </row>
    <row r="22" spans="2:6" ht="30">
      <c r="B22" t="s">
        <v>22</v>
      </c>
      <c r="C22" s="4" t="s">
        <v>67</v>
      </c>
      <c r="E22" t="s">
        <v>22</v>
      </c>
      <c r="F22" s="4" t="s">
        <v>68</v>
      </c>
    </row>
    <row r="23" spans="2:6" ht="45">
      <c r="B23" t="s">
        <v>22</v>
      </c>
      <c r="C23" s="4" t="s">
        <v>69</v>
      </c>
      <c r="E23" t="s">
        <v>22</v>
      </c>
      <c r="F23" s="4" t="s">
        <v>70</v>
      </c>
    </row>
    <row r="24" spans="2:6" ht="45">
      <c r="B24" t="s">
        <v>22</v>
      </c>
      <c r="C24" s="4" t="s">
        <v>71</v>
      </c>
      <c r="E24" t="s">
        <v>22</v>
      </c>
      <c r="F24" t="s">
        <v>72</v>
      </c>
    </row>
    <row r="25" spans="2:6" ht="45">
      <c r="B25" t="s">
        <v>22</v>
      </c>
      <c r="C25" s="4" t="s">
        <v>73</v>
      </c>
      <c r="E25" t="s">
        <v>22</v>
      </c>
      <c r="F25" t="s">
        <v>74</v>
      </c>
    </row>
    <row r="26" spans="2:6" ht="30">
      <c r="B26" t="s">
        <v>22</v>
      </c>
      <c r="C26" s="4" t="s">
        <v>75</v>
      </c>
      <c r="E26" t="s">
        <v>22</v>
      </c>
      <c r="F26" t="s">
        <v>76</v>
      </c>
    </row>
    <row r="27" spans="2:6" ht="30">
      <c r="B27" t="s">
        <v>22</v>
      </c>
      <c r="C27" s="4" t="s">
        <v>65</v>
      </c>
      <c r="E27" t="s">
        <v>22</v>
      </c>
      <c r="F27" t="s">
        <v>77</v>
      </c>
    </row>
    <row r="28" spans="2:6" ht="30">
      <c r="B28" t="s">
        <v>24</v>
      </c>
      <c r="C28" s="4" t="s">
        <v>78</v>
      </c>
      <c r="E28" t="s">
        <v>24</v>
      </c>
      <c r="F28" s="4" t="s">
        <v>79</v>
      </c>
    </row>
    <row r="29" spans="2:6" ht="45">
      <c r="B29" t="s">
        <v>24</v>
      </c>
      <c r="C29" t="s">
        <v>80</v>
      </c>
      <c r="E29" t="s">
        <v>24</v>
      </c>
      <c r="F29" s="4" t="s">
        <v>81</v>
      </c>
    </row>
    <row r="30" spans="2:6" ht="45">
      <c r="B30" t="s">
        <v>24</v>
      </c>
      <c r="C30" s="4" t="s">
        <v>55</v>
      </c>
      <c r="E30" t="s">
        <v>24</v>
      </c>
      <c r="F30" s="4" t="s">
        <v>82</v>
      </c>
    </row>
    <row r="31" spans="2:6" ht="30">
      <c r="B31" t="s">
        <v>24</v>
      </c>
      <c r="C31" s="4" t="s">
        <v>83</v>
      </c>
      <c r="E31" t="s">
        <v>24</v>
      </c>
      <c r="F31" s="4" t="s">
        <v>84</v>
      </c>
    </row>
    <row r="32" spans="2:6" ht="30">
      <c r="B32" t="s">
        <v>24</v>
      </c>
      <c r="C32" s="4" t="s">
        <v>85</v>
      </c>
      <c r="E32" t="s">
        <v>24</v>
      </c>
      <c r="F32" s="4" t="s">
        <v>86</v>
      </c>
    </row>
    <row r="33" spans="2:6">
      <c r="B33" t="s">
        <v>24</v>
      </c>
      <c r="C33" s="23" t="s">
        <v>87</v>
      </c>
      <c r="E33" t="s">
        <v>24</v>
      </c>
      <c r="F33" t="s">
        <v>88</v>
      </c>
    </row>
    <row r="34" spans="2:6" ht="30">
      <c r="B34" t="s">
        <v>4</v>
      </c>
      <c r="C34" s="4" t="s">
        <v>89</v>
      </c>
      <c r="E34" t="s">
        <v>4</v>
      </c>
      <c r="F34" s="4" t="s">
        <v>90</v>
      </c>
    </row>
    <row r="35" spans="2:6" ht="45">
      <c r="B35" t="s">
        <v>4</v>
      </c>
      <c r="C35" s="4" t="s">
        <v>91</v>
      </c>
      <c r="E35" t="s">
        <v>4</v>
      </c>
      <c r="F35" s="4" t="s">
        <v>92</v>
      </c>
    </row>
    <row r="36" spans="2:6" ht="45">
      <c r="B36" t="s">
        <v>4</v>
      </c>
      <c r="C36" s="4" t="s">
        <v>93</v>
      </c>
      <c r="E36" t="s">
        <v>4</v>
      </c>
      <c r="F36" s="4" t="s">
        <v>94</v>
      </c>
    </row>
    <row r="37" spans="2:6" ht="30">
      <c r="B37" t="s">
        <v>4</v>
      </c>
      <c r="C37" s="4" t="s">
        <v>95</v>
      </c>
      <c r="E37" t="s">
        <v>4</v>
      </c>
      <c r="F37" s="4" t="s">
        <v>96</v>
      </c>
    </row>
    <row r="38" spans="2:6" ht="30">
      <c r="B38" t="s">
        <v>4</v>
      </c>
      <c r="C38" s="4" t="s">
        <v>97</v>
      </c>
      <c r="E38" t="s">
        <v>4</v>
      </c>
      <c r="F38" t="s">
        <v>98</v>
      </c>
    </row>
    <row r="39" spans="2:6" ht="45">
      <c r="B39" t="s">
        <v>4</v>
      </c>
      <c r="C39" s="4" t="s">
        <v>99</v>
      </c>
      <c r="E39" t="s">
        <v>4</v>
      </c>
      <c r="F39" s="4" t="s">
        <v>100</v>
      </c>
    </row>
    <row r="40" spans="2:6" ht="60">
      <c r="B40" t="s">
        <v>27</v>
      </c>
      <c r="C40" s="4" t="s">
        <v>101</v>
      </c>
      <c r="E40" t="s">
        <v>27</v>
      </c>
      <c r="F40" s="4" t="s">
        <v>102</v>
      </c>
    </row>
    <row r="41" spans="2:6" ht="60">
      <c r="B41" t="s">
        <v>27</v>
      </c>
      <c r="C41" s="4" t="s">
        <v>103</v>
      </c>
      <c r="E41" t="s">
        <v>27</v>
      </c>
      <c r="F41" s="4" t="s">
        <v>104</v>
      </c>
    </row>
    <row r="42" spans="2:6" ht="60">
      <c r="B42" t="s">
        <v>27</v>
      </c>
      <c r="C42" s="4" t="s">
        <v>105</v>
      </c>
      <c r="E42" t="s">
        <v>27</v>
      </c>
      <c r="F42" s="4" t="s">
        <v>106</v>
      </c>
    </row>
    <row r="43" spans="2:6" ht="30">
      <c r="B43" t="s">
        <v>27</v>
      </c>
      <c r="C43" s="4" t="s">
        <v>107</v>
      </c>
      <c r="E43" t="s">
        <v>27</v>
      </c>
      <c r="F43" s="4" t="s">
        <v>108</v>
      </c>
    </row>
    <row r="44" spans="2:6" ht="45">
      <c r="B44" t="s">
        <v>27</v>
      </c>
      <c r="C44" s="4" t="s">
        <v>109</v>
      </c>
      <c r="E44" t="s">
        <v>27</v>
      </c>
      <c r="F44" t="s">
        <v>110</v>
      </c>
    </row>
    <row r="45" spans="2:6" ht="60">
      <c r="B45" t="s">
        <v>27</v>
      </c>
      <c r="C45" s="4" t="s">
        <v>111</v>
      </c>
      <c r="E45" t="s">
        <v>27</v>
      </c>
      <c r="F45" t="s">
        <v>112</v>
      </c>
    </row>
    <row r="46" spans="2:6" ht="45">
      <c r="B46" t="s">
        <v>29</v>
      </c>
      <c r="C46" s="4" t="s">
        <v>113</v>
      </c>
      <c r="E46" t="s">
        <v>29</v>
      </c>
      <c r="F46" t="s">
        <v>114</v>
      </c>
    </row>
    <row r="47" spans="2:6" ht="45">
      <c r="B47" t="s">
        <v>29</v>
      </c>
      <c r="C47" s="4" t="s">
        <v>115</v>
      </c>
      <c r="E47" t="s">
        <v>29</v>
      </c>
      <c r="F47" t="s">
        <v>116</v>
      </c>
    </row>
    <row r="48" spans="2:6" ht="45">
      <c r="B48" t="s">
        <v>29</v>
      </c>
      <c r="C48" s="4" t="s">
        <v>117</v>
      </c>
      <c r="E48" t="s">
        <v>29</v>
      </c>
      <c r="F48" t="s">
        <v>118</v>
      </c>
    </row>
    <row r="49" spans="2:10" ht="45">
      <c r="B49" t="s">
        <v>29</v>
      </c>
      <c r="C49" s="4" t="s">
        <v>119</v>
      </c>
      <c r="E49" t="s">
        <v>29</v>
      </c>
      <c r="F49" t="s">
        <v>120</v>
      </c>
    </row>
    <row r="50" spans="2:10">
      <c r="B50" t="s">
        <v>29</v>
      </c>
      <c r="C50" t="s">
        <v>33</v>
      </c>
      <c r="E50" t="s">
        <v>29</v>
      </c>
      <c r="F50" s="23" t="s">
        <v>87</v>
      </c>
    </row>
    <row r="51" spans="2:10" ht="60">
      <c r="B51" t="s">
        <v>29</v>
      </c>
      <c r="C51" s="4" t="s">
        <v>121</v>
      </c>
      <c r="E51" t="s">
        <v>29</v>
      </c>
      <c r="F51" s="23" t="s">
        <v>87</v>
      </c>
    </row>
    <row r="59" spans="2:10" ht="75.75" customHeight="1">
      <c r="I59" t="s">
        <v>16</v>
      </c>
      <c r="J59" s="31" t="s">
        <v>122</v>
      </c>
    </row>
    <row r="60" spans="2:10" ht="409.5" customHeight="1">
      <c r="I60" s="29" t="s">
        <v>16</v>
      </c>
      <c r="J60" s="101"/>
    </row>
    <row r="61" spans="2:10" ht="409.15" customHeight="1">
      <c r="I61" s="30" t="s">
        <v>18</v>
      </c>
      <c r="J61" s="101"/>
    </row>
    <row r="62" spans="2:10" ht="409.15" customHeight="1">
      <c r="I62" s="30" t="s">
        <v>20</v>
      </c>
    </row>
    <row r="63" spans="2:10" ht="409.15" customHeight="1">
      <c r="I63" s="30" t="s">
        <v>22</v>
      </c>
    </row>
    <row r="64" spans="2:10" ht="409.15" customHeight="1">
      <c r="I64" s="30" t="s">
        <v>24</v>
      </c>
    </row>
    <row r="65" spans="9:9" ht="409.15" customHeight="1">
      <c r="I65" s="30" t="s">
        <v>4</v>
      </c>
    </row>
    <row r="66" spans="9:9" ht="409.15" customHeight="1">
      <c r="I66" s="30" t="s">
        <v>27</v>
      </c>
    </row>
    <row r="67" spans="9:9" ht="409.15" customHeight="1">
      <c r="I67" s="30" t="s">
        <v>29</v>
      </c>
    </row>
  </sheetData>
  <mergeCells count="1">
    <mergeCell ref="J60:J61"/>
  </mergeCells>
  <pageMargins left="0.7" right="0.7" top="0.75" bottom="0.75" header="0.3" footer="0.3"/>
  <pageSetup orientation="portrait" r:id="rId1"/>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F99A-7FC9-4CE4-B69E-DB24A0EADCD3}">
  <sheetPr codeName="Hoja4">
    <tabColor rgb="FFFFFF00"/>
  </sheetPr>
  <dimension ref="B1:AI105"/>
  <sheetViews>
    <sheetView showGridLines="0" topLeftCell="A87" zoomScale="70" zoomScaleNormal="70" workbookViewId="0">
      <selection activeCell="H90" sqref="H90"/>
    </sheetView>
  </sheetViews>
  <sheetFormatPr baseColWidth="10" defaultColWidth="11.42578125" defaultRowHeight="15"/>
  <cols>
    <col min="1" max="1" width="8.140625" customWidth="1"/>
    <col min="2" max="2" width="44.140625" customWidth="1"/>
    <col min="3" max="3" width="16.85546875" customWidth="1"/>
    <col min="4" max="4" width="20.140625" customWidth="1"/>
    <col min="5" max="5" width="12.5703125" hidden="1" customWidth="1"/>
    <col min="6" max="29" width="6.85546875" customWidth="1"/>
    <col min="30" max="32" width="8.28515625" customWidth="1"/>
    <col min="33" max="33" width="14.42578125" bestFit="1" customWidth="1"/>
    <col min="34" max="34" width="11.42578125" customWidth="1"/>
  </cols>
  <sheetData>
    <row r="1" spans="2:35" ht="15" customHeight="1">
      <c r="AI1" s="37"/>
    </row>
    <row r="2" spans="2:35" ht="29.25" thickBot="1">
      <c r="B2" s="9" t="s">
        <v>16</v>
      </c>
      <c r="C2" s="10"/>
      <c r="D2" s="10"/>
      <c r="E2" s="124" t="s">
        <v>0</v>
      </c>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I2" s="21"/>
    </row>
    <row r="3" spans="2:35" ht="38.25" thickBot="1">
      <c r="B3" s="12" t="s">
        <v>123</v>
      </c>
      <c r="C3" s="12" t="s">
        <v>124</v>
      </c>
      <c r="D3" s="17" t="s">
        <v>125</v>
      </c>
      <c r="E3" s="13" t="s">
        <v>126</v>
      </c>
      <c r="F3" s="13" t="s">
        <v>127</v>
      </c>
      <c r="G3" s="13" t="s">
        <v>128</v>
      </c>
      <c r="H3" s="12" t="s">
        <v>129</v>
      </c>
      <c r="I3" s="12" t="s">
        <v>130</v>
      </c>
      <c r="J3" s="12" t="s">
        <v>131</v>
      </c>
      <c r="K3" s="12" t="s">
        <v>132</v>
      </c>
      <c r="L3" s="12" t="s">
        <v>133</v>
      </c>
      <c r="M3" s="12" t="s">
        <v>134</v>
      </c>
      <c r="N3" s="12" t="s">
        <v>135</v>
      </c>
      <c r="O3" s="12" t="s">
        <v>136</v>
      </c>
      <c r="P3" s="12" t="s">
        <v>137</v>
      </c>
      <c r="Q3" s="12" t="s">
        <v>138</v>
      </c>
      <c r="R3" s="12" t="s">
        <v>139</v>
      </c>
      <c r="S3" s="12" t="s">
        <v>140</v>
      </c>
      <c r="T3" s="12" t="s">
        <v>141</v>
      </c>
      <c r="U3" s="12" t="s">
        <v>142</v>
      </c>
      <c r="V3" s="12" t="s">
        <v>143</v>
      </c>
      <c r="W3" s="12" t="s">
        <v>144</v>
      </c>
      <c r="X3" s="12" t="s">
        <v>145</v>
      </c>
      <c r="Y3" s="12" t="s">
        <v>146</v>
      </c>
      <c r="Z3" s="12" t="s">
        <v>147</v>
      </c>
      <c r="AA3" s="12" t="s">
        <v>148</v>
      </c>
      <c r="AB3" s="12" t="s">
        <v>149</v>
      </c>
      <c r="AC3" s="12" t="s">
        <v>150</v>
      </c>
      <c r="AD3" s="12" t="s">
        <v>151</v>
      </c>
      <c r="AE3" s="12" t="s">
        <v>152</v>
      </c>
      <c r="AF3" s="12" t="s">
        <v>153</v>
      </c>
      <c r="AG3" s="12" t="s">
        <v>154</v>
      </c>
      <c r="AH3" s="13" t="s">
        <v>215</v>
      </c>
    </row>
    <row r="4" spans="2:35" ht="15.75">
      <c r="B4" s="6" t="s">
        <v>157</v>
      </c>
      <c r="C4" s="6" t="s">
        <v>156</v>
      </c>
      <c r="F4" s="2">
        <f>IF($B4="","",_xlfn.XLOOKUP($B$2,PROCESOS,'MATRIZ REQUISITOS ISO'!D$7:D$14,""))</f>
        <v>1</v>
      </c>
      <c r="G4" s="2">
        <f>IF($B4="","",_xlfn.XLOOKUP($B$2,PROCESOS,'MATRIZ REQUISITOS ISO'!E$7:E$14,""))</f>
        <v>1</v>
      </c>
      <c r="H4" s="2">
        <f>IF($B4="","",_xlfn.XLOOKUP($B$2,PROCESOS,'MATRIZ REQUISITOS ISO'!F$7:F$14,""))</f>
        <v>1</v>
      </c>
      <c r="I4" s="2">
        <f>IF($B4="","",_xlfn.XLOOKUP($B$2,PROCESOS,'MATRIZ REQUISITOS ISO'!G$7:G$14,""))</f>
        <v>1</v>
      </c>
      <c r="J4" s="2">
        <f>IF($B4="","",_xlfn.XLOOKUP($B$2,PROCESOS,'MATRIZ REQUISITOS ISO'!H$7:H$14,""))</f>
        <v>1</v>
      </c>
      <c r="K4" s="2">
        <f>IF($B4="","",_xlfn.XLOOKUP($B$2,PROCESOS,'MATRIZ REQUISITOS ISO'!I$7:I$14,""))</f>
        <v>1</v>
      </c>
      <c r="L4" s="2">
        <f>IF($B4="","",_xlfn.XLOOKUP($B$2,PROCESOS,'MATRIZ REQUISITOS ISO'!J$7:J$14,""))</f>
        <v>1</v>
      </c>
      <c r="M4" s="2">
        <f>IF($B4="","",_xlfn.XLOOKUP($B$2,PROCESOS,'MATRIZ REQUISITOS ISO'!K$7:K$14,""))</f>
        <v>1</v>
      </c>
      <c r="N4" s="2">
        <f>IF($B4="","",_xlfn.XLOOKUP($B$2,PROCESOS,'MATRIZ REQUISITOS ISO'!L$7:L$14,""))</f>
        <v>1</v>
      </c>
      <c r="O4" s="2">
        <f>IF($B4="","",_xlfn.XLOOKUP($B$2,PROCESOS,'MATRIZ REQUISITOS ISO'!M$7:M$14,""))</f>
        <v>1</v>
      </c>
      <c r="P4" s="2">
        <f>IF($B4="","",_xlfn.XLOOKUP($B$2,PROCESOS,'MATRIZ REQUISITOS ISO'!N$7:N$14,""))</f>
        <v>1</v>
      </c>
      <c r="Q4" s="2">
        <f>IF($B4="","",_xlfn.XLOOKUP($B$2,PROCESOS,'MATRIZ REQUISITOS ISO'!O$7:O$14,""))</f>
        <v>1</v>
      </c>
      <c r="R4" s="2">
        <f>IF($B4="","",_xlfn.XLOOKUP($B$2,PROCESOS,'MATRIZ REQUISITOS ISO'!P$7:P$14,""))</f>
        <v>1</v>
      </c>
      <c r="S4" s="2">
        <f>IF($B4="","",_xlfn.XLOOKUP($B$2,PROCESOS,'MATRIZ REQUISITOS ISO'!Q$7:Q$14,""))</f>
        <v>1</v>
      </c>
      <c r="T4" s="2">
        <f>IF($B4="","",_xlfn.XLOOKUP($B$2,PROCESOS,'MATRIZ REQUISITOS ISO'!R$7:R$14,""))</f>
        <v>1</v>
      </c>
      <c r="U4" s="2">
        <f>IF($B4="","",_xlfn.XLOOKUP($B$2,PROCESOS,'MATRIZ REQUISITOS ISO'!S$7:S$14,""))</f>
        <v>1</v>
      </c>
      <c r="V4" s="2">
        <f>IF($B4="","",_xlfn.XLOOKUP($B$2,PROCESOS,'MATRIZ REQUISITOS ISO'!T$7:T$14,""))</f>
        <v>1</v>
      </c>
      <c r="W4" s="2">
        <f>IF($B4="","",_xlfn.XLOOKUP($B$2,PROCESOS,'MATRIZ REQUISITOS ISO'!U$7:U$14,""))</f>
        <v>0</v>
      </c>
      <c r="X4" s="2">
        <f>IF($B4="","",_xlfn.XLOOKUP($B$2,PROCESOS,'MATRIZ REQUISITOS ISO'!V$7:V$14,""))</f>
        <v>0</v>
      </c>
      <c r="Y4" s="2">
        <f>IF($B4="","",_xlfn.XLOOKUP($B$2,PROCESOS,'MATRIZ REQUISITOS ISO'!W$7:W$14,""))</f>
        <v>0</v>
      </c>
      <c r="Z4" s="2">
        <f>IF($B4="","",_xlfn.XLOOKUP($B$2,PROCESOS,'MATRIZ REQUISITOS ISO'!X$7:X$14,""))</f>
        <v>0</v>
      </c>
      <c r="AA4" s="2">
        <f>IF($B4="","",_xlfn.XLOOKUP($B$2,PROCESOS,'MATRIZ REQUISITOS ISO'!Y$7:Y$14,""))</f>
        <v>1</v>
      </c>
      <c r="AB4" s="2">
        <f>IF($B4="","",_xlfn.XLOOKUP($B$2,PROCESOS,'MATRIZ REQUISITOS ISO'!Z$7:Z$14,""))</f>
        <v>1</v>
      </c>
      <c r="AC4" s="2">
        <f>IF($B4="","",_xlfn.XLOOKUP($B$2,PROCESOS,'MATRIZ REQUISITOS ISO'!AA$7:AA$14,""))</f>
        <v>0</v>
      </c>
      <c r="AD4" s="2">
        <f>IF($B4="","",_xlfn.XLOOKUP($B$2,PROCESOS,'MATRIZ REQUISITOS ISO'!AB$7:AB$14,""))</f>
        <v>1</v>
      </c>
      <c r="AE4" s="2">
        <f>IF($B4="","",_xlfn.XLOOKUP($B$2,PROCESOS,'MATRIZ REQUISITOS ISO'!AC$7:AC$14,""))</f>
        <v>0</v>
      </c>
      <c r="AF4" s="2">
        <f>IF($B4="","",_xlfn.XLOOKUP($B$2,PROCESOS,'MATRIZ REQUISITOS ISO'!AD$7:AD$14,""))</f>
        <v>0</v>
      </c>
      <c r="AG4" s="2">
        <f>IF($B4="","",_xlfn.XLOOKUP($B$2,PROCESOS,'MATRIZ REQUISITOS ISO'!AE$7:AE$14,""))</f>
        <v>0</v>
      </c>
      <c r="AH4" t="str">
        <f>$B$2</f>
        <v>Responsabilidad_de_la_Dirección</v>
      </c>
    </row>
    <row r="5" spans="2:35" ht="120">
      <c r="B5" s="6" t="s">
        <v>155</v>
      </c>
      <c r="C5" s="6" t="s">
        <v>156</v>
      </c>
      <c r="D5" s="4" t="s">
        <v>226</v>
      </c>
      <c r="E5" s="4"/>
      <c r="F5" s="2">
        <f>IF($B5="","",_xlfn.XLOOKUP($B$2,PROCESOS,'MATRIZ REQUISITOS ISO'!D$7:D$14,""))</f>
        <v>1</v>
      </c>
      <c r="G5" s="2">
        <f>IF($B5="","",_xlfn.XLOOKUP($B$2,PROCESOS,'MATRIZ REQUISITOS ISO'!E$7:E$14,""))</f>
        <v>1</v>
      </c>
      <c r="H5" s="2">
        <f>IF($B5="","",_xlfn.XLOOKUP($B$2,PROCESOS,'MATRIZ REQUISITOS ISO'!F$7:F$14,""))</f>
        <v>1</v>
      </c>
      <c r="I5" s="2">
        <f>IF($B5="","",_xlfn.XLOOKUP($B$2,PROCESOS,'MATRIZ REQUISITOS ISO'!G$7:G$14,""))</f>
        <v>1</v>
      </c>
      <c r="J5" s="2">
        <f>IF($B5="","",_xlfn.XLOOKUP($B$2,PROCESOS,'MATRIZ REQUISITOS ISO'!H$7:H$14,""))</f>
        <v>1</v>
      </c>
      <c r="K5" s="2">
        <f>IF($B5="","",_xlfn.XLOOKUP($B$2,PROCESOS,'MATRIZ REQUISITOS ISO'!I$7:I$14,""))</f>
        <v>1</v>
      </c>
      <c r="L5" s="2">
        <f>IF($B5="","",_xlfn.XLOOKUP($B$2,PROCESOS,'MATRIZ REQUISITOS ISO'!J$7:J$14,""))</f>
        <v>1</v>
      </c>
      <c r="M5" s="2">
        <f>IF($B5="","",_xlfn.XLOOKUP($B$2,PROCESOS,'MATRIZ REQUISITOS ISO'!K$7:K$14,""))</f>
        <v>1</v>
      </c>
      <c r="N5" s="2">
        <f>IF($B5="","",_xlfn.XLOOKUP($B$2,PROCESOS,'MATRIZ REQUISITOS ISO'!L$7:L$14,""))</f>
        <v>1</v>
      </c>
      <c r="O5" s="2">
        <f>IF($B5="","",_xlfn.XLOOKUP($B$2,PROCESOS,'MATRIZ REQUISITOS ISO'!M$7:M$14,""))</f>
        <v>1</v>
      </c>
      <c r="P5" s="2">
        <f>IF($B5="","",_xlfn.XLOOKUP($B$2,PROCESOS,'MATRIZ REQUISITOS ISO'!N$7:N$14,""))</f>
        <v>1</v>
      </c>
      <c r="Q5" s="2">
        <f>IF($B5="","",_xlfn.XLOOKUP($B$2,PROCESOS,'MATRIZ REQUISITOS ISO'!O$7:O$14,""))</f>
        <v>1</v>
      </c>
      <c r="R5" s="2">
        <f>IF($B5="","",_xlfn.XLOOKUP($B$2,PROCESOS,'MATRIZ REQUISITOS ISO'!P$7:P$14,""))</f>
        <v>1</v>
      </c>
      <c r="S5" s="2">
        <f>IF($B5="","",_xlfn.XLOOKUP($B$2,PROCESOS,'MATRIZ REQUISITOS ISO'!Q$7:Q$14,""))</f>
        <v>1</v>
      </c>
      <c r="T5" s="2">
        <f>IF($B5="","",_xlfn.XLOOKUP($B$2,PROCESOS,'MATRIZ REQUISITOS ISO'!R$7:R$14,""))</f>
        <v>1</v>
      </c>
      <c r="U5" s="2">
        <f>IF($B5="","",_xlfn.XLOOKUP($B$2,PROCESOS,'MATRIZ REQUISITOS ISO'!S$7:S$14,""))</f>
        <v>1</v>
      </c>
      <c r="V5" s="2">
        <f>IF($B5="","",_xlfn.XLOOKUP($B$2,PROCESOS,'MATRIZ REQUISITOS ISO'!T$7:T$14,""))</f>
        <v>1</v>
      </c>
      <c r="W5" s="2">
        <f>IF($B5="","",_xlfn.XLOOKUP($B$2,PROCESOS,'MATRIZ REQUISITOS ISO'!U$7:U$14,""))</f>
        <v>0</v>
      </c>
      <c r="X5" s="2">
        <f>IF($B5="","",_xlfn.XLOOKUP($B$2,PROCESOS,'MATRIZ REQUISITOS ISO'!V$7:V$14,""))</f>
        <v>0</v>
      </c>
      <c r="Y5" s="2">
        <f>IF($B5="","",_xlfn.XLOOKUP($B$2,PROCESOS,'MATRIZ REQUISITOS ISO'!W$7:W$14,""))</f>
        <v>0</v>
      </c>
      <c r="Z5" s="2">
        <f>IF($B5="","",_xlfn.XLOOKUP($B$2,PROCESOS,'MATRIZ REQUISITOS ISO'!X$7:X$14,""))</f>
        <v>0</v>
      </c>
      <c r="AA5" s="2">
        <f>IF($B5="","",_xlfn.XLOOKUP($B$2,PROCESOS,'MATRIZ REQUISITOS ISO'!Y$7:Y$14,""))</f>
        <v>1</v>
      </c>
      <c r="AB5" s="2">
        <f>IF($B5="","",_xlfn.XLOOKUP($B$2,PROCESOS,'MATRIZ REQUISITOS ISO'!Z$7:Z$14,""))</f>
        <v>1</v>
      </c>
      <c r="AC5" s="2">
        <f>IF($B5="","",_xlfn.XLOOKUP($B$2,PROCESOS,'MATRIZ REQUISITOS ISO'!AA$7:AA$14,""))</f>
        <v>0</v>
      </c>
      <c r="AD5" s="2">
        <f>IF($B5="","",_xlfn.XLOOKUP($B$2,PROCESOS,'MATRIZ REQUISITOS ISO'!AB$7:AB$14,""))</f>
        <v>1</v>
      </c>
      <c r="AE5" s="2">
        <f>IF($B5="","",_xlfn.XLOOKUP($B$2,PROCESOS,'MATRIZ REQUISITOS ISO'!AC$7:AC$14,""))</f>
        <v>0</v>
      </c>
      <c r="AF5" s="2">
        <f>IF($B5="","",_xlfn.XLOOKUP($B$2,PROCESOS,'MATRIZ REQUISITOS ISO'!AD$7:AD$14,""))</f>
        <v>0</v>
      </c>
      <c r="AG5" s="2">
        <f>IF($B5="","",_xlfn.XLOOKUP($B$2,PROCESOS,'MATRIZ REQUISITOS ISO'!AE$7:AE$14,""))</f>
        <v>0</v>
      </c>
      <c r="AH5" t="str">
        <f>$B$2</f>
        <v>Responsabilidad_de_la_Dirección</v>
      </c>
    </row>
    <row r="6" spans="2:35">
      <c r="F6" s="2" t="str">
        <f>IF($B6="","",_xlfn.XLOOKUP($B$2,PROCESOS,'MATRIZ REQUISITOS ISO'!D$7:D$14,""))</f>
        <v/>
      </c>
      <c r="G6" s="2" t="str">
        <f>IF($B6="","",_xlfn.XLOOKUP($B$2,PROCESOS,'MATRIZ REQUISITOS ISO'!E$7:E$14,""))</f>
        <v/>
      </c>
      <c r="H6" s="2" t="str">
        <f>IF($B6="","",_xlfn.XLOOKUP($B$2,PROCESOS,'MATRIZ REQUISITOS ISO'!F$7:F$14,""))</f>
        <v/>
      </c>
      <c r="I6" s="2" t="str">
        <f>IF($B6="","",_xlfn.XLOOKUP($B$2,PROCESOS,'MATRIZ REQUISITOS ISO'!G$7:G$14,""))</f>
        <v/>
      </c>
      <c r="J6" s="2" t="str">
        <f>IF($B6="","",_xlfn.XLOOKUP($B$2,PROCESOS,'MATRIZ REQUISITOS ISO'!H$7:H$14,""))</f>
        <v/>
      </c>
      <c r="K6" s="2" t="str">
        <f>IF($B6="","",_xlfn.XLOOKUP($B$2,PROCESOS,'MATRIZ REQUISITOS ISO'!I$7:I$14,""))</f>
        <v/>
      </c>
      <c r="L6" s="2" t="str">
        <f>IF($B6="","",_xlfn.XLOOKUP($B$2,PROCESOS,'MATRIZ REQUISITOS ISO'!J$7:J$14,""))</f>
        <v/>
      </c>
      <c r="M6" s="2" t="str">
        <f>IF($B6="","",_xlfn.XLOOKUP($B$2,PROCESOS,'MATRIZ REQUISITOS ISO'!K$7:K$14,""))</f>
        <v/>
      </c>
      <c r="N6" s="2" t="str">
        <f>IF($B6="","",_xlfn.XLOOKUP($B$2,PROCESOS,'MATRIZ REQUISITOS ISO'!L$7:L$14,""))</f>
        <v/>
      </c>
      <c r="O6" s="2" t="str">
        <f>IF($B6="","",_xlfn.XLOOKUP($B$2,PROCESOS,'MATRIZ REQUISITOS ISO'!M$7:M$14,""))</f>
        <v/>
      </c>
      <c r="P6" s="2" t="str">
        <f>IF($B6="","",_xlfn.XLOOKUP($B$2,PROCESOS,'MATRIZ REQUISITOS ISO'!N$7:N$14,""))</f>
        <v/>
      </c>
      <c r="Q6" s="2" t="str">
        <f>IF($B6="","",_xlfn.XLOOKUP($B$2,PROCESOS,'MATRIZ REQUISITOS ISO'!O$7:O$14,""))</f>
        <v/>
      </c>
      <c r="R6" s="2" t="str">
        <f>IF($B6="","",_xlfn.XLOOKUP($B$2,PROCESOS,'MATRIZ REQUISITOS ISO'!P$7:P$14,""))</f>
        <v/>
      </c>
      <c r="S6" s="2" t="str">
        <f>IF($B6="","",_xlfn.XLOOKUP($B$2,PROCESOS,'MATRIZ REQUISITOS ISO'!Q$7:Q$14,""))</f>
        <v/>
      </c>
      <c r="T6" s="2" t="str">
        <f>IF($B6="","",_xlfn.XLOOKUP($B$2,PROCESOS,'MATRIZ REQUISITOS ISO'!R$7:R$14,""))</f>
        <v/>
      </c>
      <c r="U6" s="2" t="str">
        <f>IF($B6="","",_xlfn.XLOOKUP($B$2,PROCESOS,'MATRIZ REQUISITOS ISO'!S$7:S$14,""))</f>
        <v/>
      </c>
      <c r="V6" s="2" t="str">
        <f>IF($B6="","",_xlfn.XLOOKUP($B$2,PROCESOS,'MATRIZ REQUISITOS ISO'!T$7:T$14,""))</f>
        <v/>
      </c>
      <c r="W6" s="2" t="str">
        <f>IF($B6="","",_xlfn.XLOOKUP($B$2,PROCESOS,'MATRIZ REQUISITOS ISO'!U$7:U$14,""))</f>
        <v/>
      </c>
      <c r="X6" s="2" t="str">
        <f>IF($B6="","",_xlfn.XLOOKUP($B$2,PROCESOS,'MATRIZ REQUISITOS ISO'!V$7:V$14,""))</f>
        <v/>
      </c>
      <c r="Y6" s="2" t="str">
        <f>IF($B6="","",_xlfn.XLOOKUP($B$2,PROCESOS,'MATRIZ REQUISITOS ISO'!W$7:W$14,""))</f>
        <v/>
      </c>
      <c r="Z6" s="2" t="str">
        <f>IF($B6="","",_xlfn.XLOOKUP($B$2,PROCESOS,'MATRIZ REQUISITOS ISO'!X$7:X$14,""))</f>
        <v/>
      </c>
      <c r="AA6" s="2" t="str">
        <f>IF($B6="","",_xlfn.XLOOKUP($B$2,PROCESOS,'MATRIZ REQUISITOS ISO'!Y$7:Y$14,""))</f>
        <v/>
      </c>
      <c r="AB6" s="2" t="str">
        <f>IF($B6="","",_xlfn.XLOOKUP($B$2,PROCESOS,'MATRIZ REQUISITOS ISO'!Z$7:Z$14,""))</f>
        <v/>
      </c>
      <c r="AC6" s="2" t="str">
        <f>IF($B6="","",_xlfn.XLOOKUP($B$2,PROCESOS,'MATRIZ REQUISITOS ISO'!AA$7:AA$14,""))</f>
        <v/>
      </c>
      <c r="AD6" s="2" t="str">
        <f>IF($B6="","",_xlfn.XLOOKUP($B$2,PROCESOS,'MATRIZ REQUISITOS ISO'!AB$7:AB$14,""))</f>
        <v/>
      </c>
      <c r="AE6" s="2" t="str">
        <f>IF($B6="","",_xlfn.XLOOKUP($B$2,PROCESOS,'MATRIZ REQUISITOS ISO'!AC$7:AC$14,""))</f>
        <v/>
      </c>
      <c r="AF6" s="2" t="str">
        <f>IF($B6="","",_xlfn.XLOOKUP($B$2,PROCESOS,'MATRIZ REQUISITOS ISO'!AD$7:AD$14,""))</f>
        <v/>
      </c>
      <c r="AG6" s="2" t="str">
        <f>IF($B6="","",_xlfn.XLOOKUP($B$2,PROCESOS,'MATRIZ REQUISITOS ISO'!AE$7:AE$14,""))</f>
        <v/>
      </c>
      <c r="AH6" t="str">
        <f>$B$2</f>
        <v>Responsabilidad_de_la_Dirección</v>
      </c>
    </row>
    <row r="7" spans="2:35">
      <c r="F7" s="2" t="str">
        <f>IF($B7="","",_xlfn.XLOOKUP($B$2,PROCESOS,'MATRIZ REQUISITOS ISO'!D$7:D$14,""))</f>
        <v/>
      </c>
      <c r="G7" s="2" t="str">
        <f>IF($B7="","",_xlfn.XLOOKUP($B$2,PROCESOS,'MATRIZ REQUISITOS ISO'!E$7:E$14,""))</f>
        <v/>
      </c>
      <c r="H7" s="2" t="str">
        <f>IF($B7="","",_xlfn.XLOOKUP($B$2,PROCESOS,'MATRIZ REQUISITOS ISO'!F$7:F$14,""))</f>
        <v/>
      </c>
      <c r="I7" s="2" t="str">
        <f>IF($B7="","",_xlfn.XLOOKUP($B$2,PROCESOS,'MATRIZ REQUISITOS ISO'!G$7:G$14,""))</f>
        <v/>
      </c>
      <c r="J7" s="2" t="str">
        <f>IF($B7="","",_xlfn.XLOOKUP($B$2,PROCESOS,'MATRIZ REQUISITOS ISO'!H$7:H$14,""))</f>
        <v/>
      </c>
      <c r="K7" s="2" t="str">
        <f>IF($B7="","",_xlfn.XLOOKUP($B$2,PROCESOS,'MATRIZ REQUISITOS ISO'!I$7:I$14,""))</f>
        <v/>
      </c>
      <c r="L7" s="2" t="str">
        <f>IF($B7="","",_xlfn.XLOOKUP($B$2,PROCESOS,'MATRIZ REQUISITOS ISO'!J$7:J$14,""))</f>
        <v/>
      </c>
      <c r="M7" s="2" t="str">
        <f>IF($B7="","",_xlfn.XLOOKUP($B$2,PROCESOS,'MATRIZ REQUISITOS ISO'!K$7:K$14,""))</f>
        <v/>
      </c>
      <c r="N7" s="2" t="str">
        <f>IF($B7="","",_xlfn.XLOOKUP($B$2,PROCESOS,'MATRIZ REQUISITOS ISO'!L$7:L$14,""))</f>
        <v/>
      </c>
      <c r="O7" s="2" t="str">
        <f>IF($B7="","",_xlfn.XLOOKUP($B$2,PROCESOS,'MATRIZ REQUISITOS ISO'!M$7:M$14,""))</f>
        <v/>
      </c>
      <c r="P7" s="2" t="str">
        <f>IF($B7="","",_xlfn.XLOOKUP($B$2,PROCESOS,'MATRIZ REQUISITOS ISO'!N$7:N$14,""))</f>
        <v/>
      </c>
      <c r="Q7" s="2" t="str">
        <f>IF($B7="","",_xlfn.XLOOKUP($B$2,PROCESOS,'MATRIZ REQUISITOS ISO'!O$7:O$14,""))</f>
        <v/>
      </c>
      <c r="R7" s="2" t="str">
        <f>IF($B7="","",_xlfn.XLOOKUP($B$2,PROCESOS,'MATRIZ REQUISITOS ISO'!P$7:P$14,""))</f>
        <v/>
      </c>
      <c r="S7" s="2" t="str">
        <f>IF($B7="","",_xlfn.XLOOKUP($B$2,PROCESOS,'MATRIZ REQUISITOS ISO'!Q$7:Q$14,""))</f>
        <v/>
      </c>
      <c r="T7" s="2" t="str">
        <f>IF($B7="","",_xlfn.XLOOKUP($B$2,PROCESOS,'MATRIZ REQUISITOS ISO'!R$7:R$14,""))</f>
        <v/>
      </c>
      <c r="U7" s="2" t="str">
        <f>IF($B7="","",_xlfn.XLOOKUP($B$2,PROCESOS,'MATRIZ REQUISITOS ISO'!S$7:S$14,""))</f>
        <v/>
      </c>
      <c r="V7" s="2" t="str">
        <f>IF($B7="","",_xlfn.XLOOKUP($B$2,PROCESOS,'MATRIZ REQUISITOS ISO'!T$7:T$14,""))</f>
        <v/>
      </c>
      <c r="W7" s="2" t="str">
        <f>IF($B7="","",_xlfn.XLOOKUP($B$2,PROCESOS,'MATRIZ REQUISITOS ISO'!U$7:U$14,""))</f>
        <v/>
      </c>
      <c r="X7" s="2" t="str">
        <f>IF($B7="","",_xlfn.XLOOKUP($B$2,PROCESOS,'MATRIZ REQUISITOS ISO'!V$7:V$14,""))</f>
        <v/>
      </c>
      <c r="Y7" s="2" t="str">
        <f>IF($B7="","",_xlfn.XLOOKUP($B$2,PROCESOS,'MATRIZ REQUISITOS ISO'!W$7:W$14,""))</f>
        <v/>
      </c>
      <c r="Z7" s="2" t="str">
        <f>IF($B7="","",_xlfn.XLOOKUP($B$2,PROCESOS,'MATRIZ REQUISITOS ISO'!X$7:X$14,""))</f>
        <v/>
      </c>
      <c r="AA7" s="2" t="str">
        <f>IF($B7="","",_xlfn.XLOOKUP($B$2,PROCESOS,'MATRIZ REQUISITOS ISO'!Y$7:Y$14,""))</f>
        <v/>
      </c>
      <c r="AB7" s="2" t="str">
        <f>IF($B7="","",_xlfn.XLOOKUP($B$2,PROCESOS,'MATRIZ REQUISITOS ISO'!Z$7:Z$14,""))</f>
        <v/>
      </c>
      <c r="AC7" s="2" t="str">
        <f>IF($B7="","",_xlfn.XLOOKUP($B$2,PROCESOS,'MATRIZ REQUISITOS ISO'!AA$7:AA$14,""))</f>
        <v/>
      </c>
      <c r="AD7" s="2" t="str">
        <f>IF($B7="","",_xlfn.XLOOKUP($B$2,PROCESOS,'MATRIZ REQUISITOS ISO'!AB$7:AB$14,""))</f>
        <v/>
      </c>
      <c r="AE7" s="2" t="str">
        <f>IF($B7="","",_xlfn.XLOOKUP($B$2,PROCESOS,'MATRIZ REQUISITOS ISO'!AC$7:AC$14,""))</f>
        <v/>
      </c>
      <c r="AF7" s="2" t="str">
        <f>IF($B7="","",_xlfn.XLOOKUP($B$2,PROCESOS,'MATRIZ REQUISITOS ISO'!AD$7:AD$14,""))</f>
        <v/>
      </c>
      <c r="AG7" s="2" t="str">
        <f>IF($B7="","",_xlfn.XLOOKUP($B$2,PROCESOS,'MATRIZ REQUISITOS ISO'!AE$7:AE$14,""))</f>
        <v/>
      </c>
      <c r="AH7" t="str">
        <f>$B$2</f>
        <v>Responsabilidad_de_la_Dirección</v>
      </c>
    </row>
    <row r="8" spans="2:35">
      <c r="F8" s="2" t="str">
        <f>IF($B8="","",_xlfn.XLOOKUP($B$2,PROCESOS,'MATRIZ REQUISITOS ISO'!D$7:D$14,""))</f>
        <v/>
      </c>
      <c r="G8" s="2" t="str">
        <f>IF($B8="","",_xlfn.XLOOKUP($B$2,PROCESOS,'MATRIZ REQUISITOS ISO'!E$7:E$14,""))</f>
        <v/>
      </c>
      <c r="H8" s="2" t="str">
        <f>IF($B8="","",_xlfn.XLOOKUP($B$2,PROCESOS,'MATRIZ REQUISITOS ISO'!F$7:F$14,""))</f>
        <v/>
      </c>
      <c r="I8" s="2" t="str">
        <f>IF($B8="","",_xlfn.XLOOKUP($B$2,PROCESOS,'MATRIZ REQUISITOS ISO'!G$7:G$14,""))</f>
        <v/>
      </c>
      <c r="J8" s="2" t="str">
        <f>IF($B8="","",_xlfn.XLOOKUP($B$2,PROCESOS,'MATRIZ REQUISITOS ISO'!H$7:H$14,""))</f>
        <v/>
      </c>
      <c r="K8" s="2" t="str">
        <f>IF($B8="","",_xlfn.XLOOKUP($B$2,PROCESOS,'MATRIZ REQUISITOS ISO'!I$7:I$14,""))</f>
        <v/>
      </c>
      <c r="L8" s="2" t="str">
        <f>IF($B8="","",_xlfn.XLOOKUP($B$2,PROCESOS,'MATRIZ REQUISITOS ISO'!J$7:J$14,""))</f>
        <v/>
      </c>
      <c r="M8" s="2" t="str">
        <f>IF($B8="","",_xlfn.XLOOKUP($B$2,PROCESOS,'MATRIZ REQUISITOS ISO'!K$7:K$14,""))</f>
        <v/>
      </c>
      <c r="N8" s="2" t="str">
        <f>IF($B8="","",_xlfn.XLOOKUP($B$2,PROCESOS,'MATRIZ REQUISITOS ISO'!L$7:L$14,""))</f>
        <v/>
      </c>
      <c r="O8" s="2" t="str">
        <f>IF($B8="","",_xlfn.XLOOKUP($B$2,PROCESOS,'MATRIZ REQUISITOS ISO'!M$7:M$14,""))</f>
        <v/>
      </c>
      <c r="P8" s="2" t="str">
        <f>IF($B8="","",_xlfn.XLOOKUP($B$2,PROCESOS,'MATRIZ REQUISITOS ISO'!N$7:N$14,""))</f>
        <v/>
      </c>
      <c r="Q8" s="2" t="str">
        <f>IF($B8="","",_xlfn.XLOOKUP($B$2,PROCESOS,'MATRIZ REQUISITOS ISO'!O$7:O$14,""))</f>
        <v/>
      </c>
      <c r="R8" s="2" t="str">
        <f>IF($B8="","",_xlfn.XLOOKUP($B$2,PROCESOS,'MATRIZ REQUISITOS ISO'!P$7:P$14,""))</f>
        <v/>
      </c>
      <c r="S8" s="2" t="str">
        <f>IF($B8="","",_xlfn.XLOOKUP($B$2,PROCESOS,'MATRIZ REQUISITOS ISO'!Q$7:Q$14,""))</f>
        <v/>
      </c>
      <c r="T8" s="2" t="str">
        <f>IF($B8="","",_xlfn.XLOOKUP($B$2,PROCESOS,'MATRIZ REQUISITOS ISO'!R$7:R$14,""))</f>
        <v/>
      </c>
      <c r="U8" s="2" t="str">
        <f>IF($B8="","",_xlfn.XLOOKUP($B$2,PROCESOS,'MATRIZ REQUISITOS ISO'!S$7:S$14,""))</f>
        <v/>
      </c>
      <c r="V8" s="2" t="str">
        <f>IF($B8="","",_xlfn.XLOOKUP($B$2,PROCESOS,'MATRIZ REQUISITOS ISO'!T$7:T$14,""))</f>
        <v/>
      </c>
      <c r="W8" s="2" t="str">
        <f>IF($B8="","",_xlfn.XLOOKUP($B$2,PROCESOS,'MATRIZ REQUISITOS ISO'!U$7:U$14,""))</f>
        <v/>
      </c>
      <c r="X8" s="2" t="str">
        <f>IF($B8="","",_xlfn.XLOOKUP($B$2,PROCESOS,'MATRIZ REQUISITOS ISO'!V$7:V$14,""))</f>
        <v/>
      </c>
      <c r="Y8" s="2" t="str">
        <f>IF($B8="","",_xlfn.XLOOKUP($B$2,PROCESOS,'MATRIZ REQUISITOS ISO'!W$7:W$14,""))</f>
        <v/>
      </c>
      <c r="Z8" s="2" t="str">
        <f>IF($B8="","",_xlfn.XLOOKUP($B$2,PROCESOS,'MATRIZ REQUISITOS ISO'!X$7:X$14,""))</f>
        <v/>
      </c>
      <c r="AA8" s="2" t="str">
        <f>IF($B8="","",_xlfn.XLOOKUP($B$2,PROCESOS,'MATRIZ REQUISITOS ISO'!Y$7:Y$14,""))</f>
        <v/>
      </c>
      <c r="AB8" s="2" t="str">
        <f>IF($B8="","",_xlfn.XLOOKUP($B$2,PROCESOS,'MATRIZ REQUISITOS ISO'!Z$7:Z$14,""))</f>
        <v/>
      </c>
      <c r="AC8" s="2" t="str">
        <f>IF($B8="","",_xlfn.XLOOKUP($B$2,PROCESOS,'MATRIZ REQUISITOS ISO'!AA$7:AA$14,""))</f>
        <v/>
      </c>
      <c r="AD8" s="2" t="str">
        <f>IF($B8="","",_xlfn.XLOOKUP($B$2,PROCESOS,'MATRIZ REQUISITOS ISO'!AB$7:AB$14,""))</f>
        <v/>
      </c>
      <c r="AE8" s="2" t="str">
        <f>IF($B8="","",_xlfn.XLOOKUP($B$2,PROCESOS,'MATRIZ REQUISITOS ISO'!AC$7:AC$14,""))</f>
        <v/>
      </c>
      <c r="AF8" s="2" t="str">
        <f>IF($B8="","",_xlfn.XLOOKUP($B$2,PROCESOS,'MATRIZ REQUISITOS ISO'!AD$7:AD$14,""))</f>
        <v/>
      </c>
      <c r="AG8" s="2" t="str">
        <f>IF($B8="","",_xlfn.XLOOKUP($B$2,PROCESOS,'MATRIZ REQUISITOS ISO'!AE$7:AE$14,""))</f>
        <v/>
      </c>
      <c r="AH8" t="str">
        <f>$B$2</f>
        <v>Responsabilidad_de_la_Dirección</v>
      </c>
    </row>
    <row r="9" spans="2:35" ht="29.25" thickBot="1">
      <c r="B9" s="9" t="s">
        <v>18</v>
      </c>
      <c r="E9" s="124" t="s">
        <v>0</v>
      </c>
      <c r="F9" s="124"/>
      <c r="G9" s="124"/>
      <c r="H9" s="124"/>
      <c r="I9" s="124"/>
      <c r="J9" s="124"/>
      <c r="K9" s="124"/>
      <c r="L9" s="124"/>
      <c r="M9" s="124"/>
      <c r="N9" s="124"/>
      <c r="O9" s="124"/>
      <c r="P9" s="124"/>
      <c r="Q9" s="124"/>
      <c r="R9" s="124"/>
      <c r="S9" s="124"/>
      <c r="T9" s="124"/>
      <c r="U9" s="124"/>
      <c r="V9" s="124"/>
      <c r="W9" s="124"/>
      <c r="X9" s="124"/>
      <c r="Y9" s="124"/>
      <c r="Z9" s="124"/>
      <c r="AA9" s="124"/>
      <c r="AB9" s="124"/>
      <c r="AC9" s="124"/>
      <c r="AD9" s="124"/>
      <c r="AE9" s="124"/>
      <c r="AF9" s="124"/>
    </row>
    <row r="10" spans="2:35" ht="38.25" thickBot="1">
      <c r="B10" s="12" t="s">
        <v>123</v>
      </c>
      <c r="C10" s="12" t="s">
        <v>124</v>
      </c>
      <c r="D10" s="17" t="s">
        <v>125</v>
      </c>
      <c r="E10" s="13" t="s">
        <v>126</v>
      </c>
      <c r="F10" s="13" t="s">
        <v>127</v>
      </c>
      <c r="G10" s="13" t="s">
        <v>128</v>
      </c>
      <c r="H10" s="12" t="s">
        <v>129</v>
      </c>
      <c r="I10" s="12" t="s">
        <v>130</v>
      </c>
      <c r="J10" s="12" t="s">
        <v>131</v>
      </c>
      <c r="K10" s="12" t="s">
        <v>132</v>
      </c>
      <c r="L10" s="12" t="s">
        <v>133</v>
      </c>
      <c r="M10" s="12" t="s">
        <v>134</v>
      </c>
      <c r="N10" s="12" t="s">
        <v>135</v>
      </c>
      <c r="O10" s="12" t="s">
        <v>136</v>
      </c>
      <c r="P10" s="12" t="s">
        <v>137</v>
      </c>
      <c r="Q10" s="12" t="s">
        <v>138</v>
      </c>
      <c r="R10" s="12" t="s">
        <v>139</v>
      </c>
      <c r="S10" s="12" t="s">
        <v>140</v>
      </c>
      <c r="T10" s="12" t="s">
        <v>141</v>
      </c>
      <c r="U10" s="12" t="s">
        <v>142</v>
      </c>
      <c r="V10" s="12" t="s">
        <v>143</v>
      </c>
      <c r="W10" s="12" t="s">
        <v>144</v>
      </c>
      <c r="X10" s="12" t="s">
        <v>145</v>
      </c>
      <c r="Y10" s="12" t="s">
        <v>146</v>
      </c>
      <c r="Z10" s="12" t="s">
        <v>147</v>
      </c>
      <c r="AA10" s="12" t="s">
        <v>148</v>
      </c>
      <c r="AB10" s="12" t="s">
        <v>149</v>
      </c>
      <c r="AC10" s="12" t="s">
        <v>150</v>
      </c>
      <c r="AD10" s="12" t="s">
        <v>151</v>
      </c>
      <c r="AE10" s="12" t="s">
        <v>152</v>
      </c>
      <c r="AF10" s="12" t="s">
        <v>153</v>
      </c>
      <c r="AG10" s="12" t="s">
        <v>154</v>
      </c>
      <c r="AH10" s="13" t="s">
        <v>215</v>
      </c>
    </row>
    <row r="11" spans="2:35" ht="45">
      <c r="B11" s="6" t="s">
        <v>168</v>
      </c>
      <c r="C11" s="6" t="s">
        <v>159</v>
      </c>
      <c r="D11" s="4" t="s">
        <v>234</v>
      </c>
      <c r="E11" s="4"/>
      <c r="F11" s="2">
        <f>IF($B11="","",_xlfn.XLOOKUP($B$9,PROCESOS,'MATRIZ REQUISITOS ISO'!D$7:D$14,""))</f>
        <v>0</v>
      </c>
      <c r="G11" s="2">
        <f>IF($B11="","",_xlfn.XLOOKUP($B$9,PROCESOS,'MATRIZ REQUISITOS ISO'!E$7:E$14,""))</f>
        <v>0</v>
      </c>
      <c r="H11" s="2">
        <f>IF($B11="","",_xlfn.XLOOKUP($B$9,PROCESOS,'MATRIZ REQUISITOS ISO'!F$7:F$14,""))</f>
        <v>0</v>
      </c>
      <c r="I11" s="2">
        <f>IF($B11="","",_xlfn.XLOOKUP($B$9,PROCESOS,'MATRIZ REQUISITOS ISO'!G$7:G$14,""))</f>
        <v>2</v>
      </c>
      <c r="J11" s="2">
        <f>IF($B11="","",_xlfn.XLOOKUP($B$9,PROCESOS,'MATRIZ REQUISITOS ISO'!H$7:H$14,""))</f>
        <v>0</v>
      </c>
      <c r="K11" s="2">
        <f>IF($B11="","",_xlfn.XLOOKUP($B$9,PROCESOS,'MATRIZ REQUISITOS ISO'!I$7:I$14,""))</f>
        <v>0</v>
      </c>
      <c r="L11" s="2">
        <f>IF($B11="","",_xlfn.XLOOKUP($B$9,PROCESOS,'MATRIZ REQUISITOS ISO'!J$7:J$14,""))</f>
        <v>0</v>
      </c>
      <c r="M11" s="2">
        <f>IF($B11="","",_xlfn.XLOOKUP($B$9,PROCESOS,'MATRIZ REQUISITOS ISO'!K$7:K$14,""))</f>
        <v>2</v>
      </c>
      <c r="N11" s="2">
        <f>IF($B11="","",_xlfn.XLOOKUP($B$9,PROCESOS,'MATRIZ REQUISITOS ISO'!L$7:L$14,""))</f>
        <v>2</v>
      </c>
      <c r="O11" s="2">
        <f>IF($B11="","",_xlfn.XLOOKUP($B$9,PROCESOS,'MATRIZ REQUISITOS ISO'!M$7:M$14,""))</f>
        <v>0</v>
      </c>
      <c r="P11" s="2">
        <f>IF($B11="","",_xlfn.XLOOKUP($B$9,PROCESOS,'MATRIZ REQUISITOS ISO'!N$7:N$14,""))</f>
        <v>2</v>
      </c>
      <c r="Q11" s="2">
        <f>IF($B11="","",_xlfn.XLOOKUP($B$9,PROCESOS,'MATRIZ REQUISITOS ISO'!O$7:O$14,""))</f>
        <v>2</v>
      </c>
      <c r="R11" s="2">
        <f>IF($B11="","",_xlfn.XLOOKUP($B$9,PROCESOS,'MATRIZ REQUISITOS ISO'!P$7:P$14,""))</f>
        <v>2</v>
      </c>
      <c r="S11" s="2">
        <f>IF($B11="","",_xlfn.XLOOKUP($B$9,PROCESOS,'MATRIZ REQUISITOS ISO'!Q$7:Q$14,""))</f>
        <v>2</v>
      </c>
      <c r="T11" s="2">
        <f>IF($B11="","",_xlfn.XLOOKUP($B$9,PROCESOS,'MATRIZ REQUISITOS ISO'!R$7:R$14,""))</f>
        <v>2</v>
      </c>
      <c r="U11" s="2">
        <f>IF($B11="","",_xlfn.XLOOKUP($B$9,PROCESOS,'MATRIZ REQUISITOS ISO'!S$7:S$14,""))</f>
        <v>0</v>
      </c>
      <c r="V11" s="2">
        <f>IF($B11="","",_xlfn.XLOOKUP($B$9,PROCESOS,'MATRIZ REQUISITOS ISO'!T$7:T$14,""))</f>
        <v>0</v>
      </c>
      <c r="W11" s="2">
        <f>IF($B11="","",_xlfn.XLOOKUP($B$9,PROCESOS,'MATRIZ REQUISITOS ISO'!U$7:U$14,""))</f>
        <v>0</v>
      </c>
      <c r="X11" s="2">
        <f>IF($B11="","",_xlfn.XLOOKUP($B$9,PROCESOS,'MATRIZ REQUISITOS ISO'!V$7:V$14,""))</f>
        <v>2</v>
      </c>
      <c r="Y11" s="2">
        <f>IF($B11="","",_xlfn.XLOOKUP($B$9,PROCESOS,'MATRIZ REQUISITOS ISO'!W$7:W$14,""))</f>
        <v>0</v>
      </c>
      <c r="Z11" s="2">
        <f>IF($B11="","",_xlfn.XLOOKUP($B$9,PROCESOS,'MATRIZ REQUISITOS ISO'!X$7:X$14,""))</f>
        <v>0</v>
      </c>
      <c r="AA11" s="2">
        <f>IF($B11="","",_xlfn.XLOOKUP($B$9,PROCESOS,'MATRIZ REQUISITOS ISO'!Y$7:Y$14,""))</f>
        <v>2</v>
      </c>
      <c r="AB11" s="2">
        <f>IF($B11="","",_xlfn.XLOOKUP($B$9,PROCESOS,'MATRIZ REQUISITOS ISO'!Z$7:Z$14,""))</f>
        <v>2</v>
      </c>
      <c r="AC11" s="2">
        <f>IF($B11="","",_xlfn.XLOOKUP($B$9,PROCESOS,'MATRIZ REQUISITOS ISO'!AA$7:AA$14,""))</f>
        <v>0</v>
      </c>
      <c r="AD11" s="2">
        <f>IF($B11="","",_xlfn.XLOOKUP($B$9,PROCESOS,'MATRIZ REQUISITOS ISO'!AB$7:AB$14,""))</f>
        <v>2</v>
      </c>
      <c r="AE11" s="2">
        <f>IF($B11="","",_xlfn.XLOOKUP($B$9,PROCESOS,'MATRIZ REQUISITOS ISO'!AC$7:AC$14,""))</f>
        <v>2</v>
      </c>
      <c r="AF11" s="2">
        <f>IF($B11="","",_xlfn.XLOOKUP($B$9,PROCESOS,'MATRIZ REQUISITOS ISO'!AD$7:AD$14,""))</f>
        <v>2</v>
      </c>
      <c r="AG11" s="2">
        <f>IF($B11="","",_xlfn.XLOOKUP($B$9,PROCESOS,'MATRIZ REQUISITOS ISO'!AE$7:AE$14,""))</f>
        <v>2</v>
      </c>
      <c r="AH11" t="str">
        <f t="shared" ref="AH11:AH18" si="0">$B$9</f>
        <v>Gestión_de_Recursos</v>
      </c>
    </row>
    <row r="12" spans="2:35" ht="105">
      <c r="B12" s="6" t="s">
        <v>161</v>
      </c>
      <c r="C12" s="6" t="s">
        <v>159</v>
      </c>
      <c r="D12" s="4" t="s">
        <v>221</v>
      </c>
      <c r="E12" s="4"/>
      <c r="F12" s="2">
        <f>IF($B12="","",_xlfn.XLOOKUP($B$9,PROCESOS,'MATRIZ REQUISITOS ISO'!D$7:D$14,""))</f>
        <v>0</v>
      </c>
      <c r="G12" s="2">
        <f>IF($B12="","",_xlfn.XLOOKUP($B$9,PROCESOS,'MATRIZ REQUISITOS ISO'!E$7:E$14,""))</f>
        <v>0</v>
      </c>
      <c r="H12" s="2">
        <f>IF($B12="","",_xlfn.XLOOKUP($B$9,PROCESOS,'MATRIZ REQUISITOS ISO'!F$7:F$14,""))</f>
        <v>0</v>
      </c>
      <c r="I12" s="2">
        <f>IF($B12="","",_xlfn.XLOOKUP($B$9,PROCESOS,'MATRIZ REQUISITOS ISO'!G$7:G$14,""))</f>
        <v>2</v>
      </c>
      <c r="J12" s="2">
        <f>IF($B12="","",_xlfn.XLOOKUP($B$9,PROCESOS,'MATRIZ REQUISITOS ISO'!H$7:H$14,""))</f>
        <v>0</v>
      </c>
      <c r="K12" s="2">
        <f>IF($B12="","",_xlfn.XLOOKUP($B$9,PROCESOS,'MATRIZ REQUISITOS ISO'!I$7:I$14,""))</f>
        <v>0</v>
      </c>
      <c r="L12" s="2">
        <f>IF($B12="","",_xlfn.XLOOKUP($B$9,PROCESOS,'MATRIZ REQUISITOS ISO'!J$7:J$14,""))</f>
        <v>0</v>
      </c>
      <c r="M12" s="2">
        <f>IF($B12="","",_xlfn.XLOOKUP($B$9,PROCESOS,'MATRIZ REQUISITOS ISO'!K$7:K$14,""))</f>
        <v>2</v>
      </c>
      <c r="N12" s="2">
        <f>IF($B12="","",_xlfn.XLOOKUP($B$9,PROCESOS,'MATRIZ REQUISITOS ISO'!L$7:L$14,""))</f>
        <v>2</v>
      </c>
      <c r="O12" s="2">
        <f>IF($B12="","",_xlfn.XLOOKUP($B$9,PROCESOS,'MATRIZ REQUISITOS ISO'!M$7:M$14,""))</f>
        <v>0</v>
      </c>
      <c r="P12" s="2">
        <f>IF($B12="","",_xlfn.XLOOKUP($B$9,PROCESOS,'MATRIZ REQUISITOS ISO'!N$7:N$14,""))</f>
        <v>2</v>
      </c>
      <c r="Q12" s="2">
        <f>IF($B12="","",_xlfn.XLOOKUP($B$9,PROCESOS,'MATRIZ REQUISITOS ISO'!O$7:O$14,""))</f>
        <v>2</v>
      </c>
      <c r="R12" s="2">
        <f>IF($B12="","",_xlfn.XLOOKUP($B$9,PROCESOS,'MATRIZ REQUISITOS ISO'!P$7:P$14,""))</f>
        <v>2</v>
      </c>
      <c r="S12" s="2">
        <f>IF($B12="","",_xlfn.XLOOKUP($B$9,PROCESOS,'MATRIZ REQUISITOS ISO'!Q$7:Q$14,""))</f>
        <v>2</v>
      </c>
      <c r="T12" s="2">
        <f>IF($B12="","",_xlfn.XLOOKUP($B$9,PROCESOS,'MATRIZ REQUISITOS ISO'!R$7:R$14,""))</f>
        <v>2</v>
      </c>
      <c r="U12" s="2">
        <f>IF($B12="","",_xlfn.XLOOKUP($B$9,PROCESOS,'MATRIZ REQUISITOS ISO'!S$7:S$14,""))</f>
        <v>0</v>
      </c>
      <c r="V12" s="2">
        <f>IF($B12="","",_xlfn.XLOOKUP($B$9,PROCESOS,'MATRIZ REQUISITOS ISO'!T$7:T$14,""))</f>
        <v>0</v>
      </c>
      <c r="W12" s="2">
        <f>IF($B12="","",_xlfn.XLOOKUP($B$9,PROCESOS,'MATRIZ REQUISITOS ISO'!U$7:U$14,""))</f>
        <v>0</v>
      </c>
      <c r="X12" s="2">
        <f>IF($B12="","",_xlfn.XLOOKUP($B$9,PROCESOS,'MATRIZ REQUISITOS ISO'!V$7:V$14,""))</f>
        <v>2</v>
      </c>
      <c r="Y12" s="2">
        <f>IF($B12="","",_xlfn.XLOOKUP($B$9,PROCESOS,'MATRIZ REQUISITOS ISO'!W$7:W$14,""))</f>
        <v>0</v>
      </c>
      <c r="Z12" s="2">
        <f>IF($B12="","",_xlfn.XLOOKUP($B$9,PROCESOS,'MATRIZ REQUISITOS ISO'!X$7:X$14,""))</f>
        <v>0</v>
      </c>
      <c r="AA12" s="2">
        <f>IF($B12="","",_xlfn.XLOOKUP($B$9,PROCESOS,'MATRIZ REQUISITOS ISO'!Y$7:Y$14,""))</f>
        <v>2</v>
      </c>
      <c r="AB12" s="2">
        <f>IF($B12="","",_xlfn.XLOOKUP($B$9,PROCESOS,'MATRIZ REQUISITOS ISO'!Z$7:Z$14,""))</f>
        <v>2</v>
      </c>
      <c r="AC12" s="2">
        <f>IF($B12="","",_xlfn.XLOOKUP($B$9,PROCESOS,'MATRIZ REQUISITOS ISO'!AA$7:AA$14,""))</f>
        <v>0</v>
      </c>
      <c r="AD12" s="2">
        <f>IF($B12="","",_xlfn.XLOOKUP($B$9,PROCESOS,'MATRIZ REQUISITOS ISO'!AB$7:AB$14,""))</f>
        <v>2</v>
      </c>
      <c r="AE12" s="2">
        <f>IF($B12="","",_xlfn.XLOOKUP($B$9,PROCESOS,'MATRIZ REQUISITOS ISO'!AC$7:AC$14,""))</f>
        <v>2</v>
      </c>
      <c r="AF12" s="2">
        <f>IF($B12="","",_xlfn.XLOOKUP($B$9,PROCESOS,'MATRIZ REQUISITOS ISO'!AD$7:AD$14,""))</f>
        <v>2</v>
      </c>
      <c r="AG12" s="2">
        <f>IF($B12="","",_xlfn.XLOOKUP($B$9,PROCESOS,'MATRIZ REQUISITOS ISO'!AE$7:AE$14,""))</f>
        <v>2</v>
      </c>
      <c r="AH12" t="str">
        <f t="shared" si="0"/>
        <v>Gestión_de_Recursos</v>
      </c>
    </row>
    <row r="13" spans="2:35" ht="30">
      <c r="B13" s="6" t="s">
        <v>163</v>
      </c>
      <c r="C13" s="6" t="s">
        <v>159</v>
      </c>
      <c r="D13" s="4" t="s">
        <v>164</v>
      </c>
      <c r="E13" s="4"/>
      <c r="F13" s="2">
        <f>IF($B13="","",_xlfn.XLOOKUP($B$9,PROCESOS,'MATRIZ REQUISITOS ISO'!D$7:D$14,""))</f>
        <v>0</v>
      </c>
      <c r="G13" s="2">
        <f>IF($B13="","",_xlfn.XLOOKUP($B$9,PROCESOS,'MATRIZ REQUISITOS ISO'!E$7:E$14,""))</f>
        <v>0</v>
      </c>
      <c r="H13" s="2">
        <f>IF($B13="","",_xlfn.XLOOKUP($B$9,PROCESOS,'MATRIZ REQUISITOS ISO'!F$7:F$14,""))</f>
        <v>0</v>
      </c>
      <c r="I13" s="2">
        <f>IF($B13="","",_xlfn.XLOOKUP($B$9,PROCESOS,'MATRIZ REQUISITOS ISO'!G$7:G$14,""))</f>
        <v>2</v>
      </c>
      <c r="J13" s="2">
        <f>IF($B13="","",_xlfn.XLOOKUP($B$9,PROCESOS,'MATRIZ REQUISITOS ISO'!H$7:H$14,""))</f>
        <v>0</v>
      </c>
      <c r="K13" s="2">
        <f>IF($B13="","",_xlfn.XLOOKUP($B$9,PROCESOS,'MATRIZ REQUISITOS ISO'!I$7:I$14,""))</f>
        <v>0</v>
      </c>
      <c r="L13" s="2">
        <f>IF($B13="","",_xlfn.XLOOKUP($B$9,PROCESOS,'MATRIZ REQUISITOS ISO'!J$7:J$14,""))</f>
        <v>0</v>
      </c>
      <c r="M13" s="2">
        <f>IF($B13="","",_xlfn.XLOOKUP($B$9,PROCESOS,'MATRIZ REQUISITOS ISO'!K$7:K$14,""))</f>
        <v>2</v>
      </c>
      <c r="N13" s="2">
        <f>IF($B13="","",_xlfn.XLOOKUP($B$9,PROCESOS,'MATRIZ REQUISITOS ISO'!L$7:L$14,""))</f>
        <v>2</v>
      </c>
      <c r="O13" s="2">
        <f>IF($B13="","",_xlfn.XLOOKUP($B$9,PROCESOS,'MATRIZ REQUISITOS ISO'!M$7:M$14,""))</f>
        <v>0</v>
      </c>
      <c r="P13" s="2">
        <f>IF($B13="","",_xlfn.XLOOKUP($B$9,PROCESOS,'MATRIZ REQUISITOS ISO'!N$7:N$14,""))</f>
        <v>2</v>
      </c>
      <c r="Q13" s="2">
        <f>IF($B13="","",_xlfn.XLOOKUP($B$9,PROCESOS,'MATRIZ REQUISITOS ISO'!O$7:O$14,""))</f>
        <v>2</v>
      </c>
      <c r="R13" s="2">
        <f>IF($B13="","",_xlfn.XLOOKUP($B$9,PROCESOS,'MATRIZ REQUISITOS ISO'!P$7:P$14,""))</f>
        <v>2</v>
      </c>
      <c r="S13" s="2">
        <f>IF($B13="","",_xlfn.XLOOKUP($B$9,PROCESOS,'MATRIZ REQUISITOS ISO'!Q$7:Q$14,""))</f>
        <v>2</v>
      </c>
      <c r="T13" s="2">
        <f>IF($B13="","",_xlfn.XLOOKUP($B$9,PROCESOS,'MATRIZ REQUISITOS ISO'!R$7:R$14,""))</f>
        <v>2</v>
      </c>
      <c r="U13" s="2">
        <f>IF($B13="","",_xlfn.XLOOKUP($B$9,PROCESOS,'MATRIZ REQUISITOS ISO'!S$7:S$14,""))</f>
        <v>0</v>
      </c>
      <c r="V13" s="2">
        <f>IF($B13="","",_xlfn.XLOOKUP($B$9,PROCESOS,'MATRIZ REQUISITOS ISO'!T$7:T$14,""))</f>
        <v>0</v>
      </c>
      <c r="W13" s="2">
        <f>IF($B13="","",_xlfn.XLOOKUP($B$9,PROCESOS,'MATRIZ REQUISITOS ISO'!U$7:U$14,""))</f>
        <v>0</v>
      </c>
      <c r="X13" s="2">
        <f>IF($B13="","",_xlfn.XLOOKUP($B$9,PROCESOS,'MATRIZ REQUISITOS ISO'!V$7:V$14,""))</f>
        <v>2</v>
      </c>
      <c r="Y13" s="2">
        <f>IF($B13="","",_xlfn.XLOOKUP($B$9,PROCESOS,'MATRIZ REQUISITOS ISO'!W$7:W$14,""))</f>
        <v>0</v>
      </c>
      <c r="Z13" s="2">
        <f>IF($B13="","",_xlfn.XLOOKUP($B$9,PROCESOS,'MATRIZ REQUISITOS ISO'!X$7:X$14,""))</f>
        <v>0</v>
      </c>
      <c r="AA13" s="2">
        <f>IF($B13="","",_xlfn.XLOOKUP($B$9,PROCESOS,'MATRIZ REQUISITOS ISO'!Y$7:Y$14,""))</f>
        <v>2</v>
      </c>
      <c r="AB13" s="2">
        <f>IF($B13="","",_xlfn.XLOOKUP($B$9,PROCESOS,'MATRIZ REQUISITOS ISO'!Z$7:Z$14,""))</f>
        <v>2</v>
      </c>
      <c r="AC13" s="2">
        <f>IF($B13="","",_xlfn.XLOOKUP($B$9,PROCESOS,'MATRIZ REQUISITOS ISO'!AA$7:AA$14,""))</f>
        <v>0</v>
      </c>
      <c r="AD13" s="2">
        <f>IF($B13="","",_xlfn.XLOOKUP($B$9,PROCESOS,'MATRIZ REQUISITOS ISO'!AB$7:AB$14,""))</f>
        <v>2</v>
      </c>
      <c r="AE13" s="2">
        <f>IF($B13="","",_xlfn.XLOOKUP($B$9,PROCESOS,'MATRIZ REQUISITOS ISO'!AC$7:AC$14,""))</f>
        <v>2</v>
      </c>
      <c r="AF13" s="2">
        <f>IF($B13="","",_xlfn.XLOOKUP($B$9,PROCESOS,'MATRIZ REQUISITOS ISO'!AD$7:AD$14,""))</f>
        <v>2</v>
      </c>
      <c r="AG13" s="2">
        <f>IF($B13="","",_xlfn.XLOOKUP($B$9,PROCESOS,'MATRIZ REQUISITOS ISO'!AE$7:AE$14,""))</f>
        <v>2</v>
      </c>
      <c r="AH13" t="str">
        <f t="shared" si="0"/>
        <v>Gestión_de_Recursos</v>
      </c>
    </row>
    <row r="14" spans="2:35" ht="120">
      <c r="B14" s="6" t="s">
        <v>158</v>
      </c>
      <c r="C14" s="6" t="s">
        <v>159</v>
      </c>
      <c r="D14" s="4" t="s">
        <v>1438</v>
      </c>
      <c r="E14" s="4"/>
      <c r="F14" s="2">
        <f>IF($B14="","",_xlfn.XLOOKUP($B$9,PROCESOS,'MATRIZ REQUISITOS ISO'!D$7:D$14,""))</f>
        <v>0</v>
      </c>
      <c r="G14" s="2">
        <f>IF($B14="","",_xlfn.XLOOKUP($B$9,PROCESOS,'MATRIZ REQUISITOS ISO'!E$7:E$14,""))</f>
        <v>0</v>
      </c>
      <c r="H14" s="2">
        <f>IF($B14="","",_xlfn.XLOOKUP($B$9,PROCESOS,'MATRIZ REQUISITOS ISO'!F$7:F$14,""))</f>
        <v>0</v>
      </c>
      <c r="I14" s="2">
        <f>IF($B14="","",_xlfn.XLOOKUP($B$9,PROCESOS,'MATRIZ REQUISITOS ISO'!G$7:G$14,""))</f>
        <v>2</v>
      </c>
      <c r="J14" s="2">
        <f>IF($B14="","",_xlfn.XLOOKUP($B$9,PROCESOS,'MATRIZ REQUISITOS ISO'!H$7:H$14,""))</f>
        <v>0</v>
      </c>
      <c r="K14" s="2">
        <f>IF($B14="","",_xlfn.XLOOKUP($B$9,PROCESOS,'MATRIZ REQUISITOS ISO'!I$7:I$14,""))</f>
        <v>0</v>
      </c>
      <c r="L14" s="2">
        <f>IF($B14="","",_xlfn.XLOOKUP($B$9,PROCESOS,'MATRIZ REQUISITOS ISO'!J$7:J$14,""))</f>
        <v>0</v>
      </c>
      <c r="M14" s="2">
        <f>IF($B14="","",_xlfn.XLOOKUP($B$9,PROCESOS,'MATRIZ REQUISITOS ISO'!K$7:K$14,""))</f>
        <v>2</v>
      </c>
      <c r="N14" s="2">
        <f>IF($B14="","",_xlfn.XLOOKUP($B$9,PROCESOS,'MATRIZ REQUISITOS ISO'!L$7:L$14,""))</f>
        <v>2</v>
      </c>
      <c r="O14" s="2">
        <f>IF($B14="","",_xlfn.XLOOKUP($B$9,PROCESOS,'MATRIZ REQUISITOS ISO'!M$7:M$14,""))</f>
        <v>0</v>
      </c>
      <c r="P14" s="2">
        <f>IF($B14="","",_xlfn.XLOOKUP($B$9,PROCESOS,'MATRIZ REQUISITOS ISO'!N$7:N$14,""))</f>
        <v>2</v>
      </c>
      <c r="Q14" s="2">
        <f>IF($B14="","",_xlfn.XLOOKUP($B$9,PROCESOS,'MATRIZ REQUISITOS ISO'!O$7:O$14,""))</f>
        <v>2</v>
      </c>
      <c r="R14" s="2">
        <f>IF($B14="","",_xlfn.XLOOKUP($B$9,PROCESOS,'MATRIZ REQUISITOS ISO'!P$7:P$14,""))</f>
        <v>2</v>
      </c>
      <c r="S14" s="2">
        <f>IF($B14="","",_xlfn.XLOOKUP($B$9,PROCESOS,'MATRIZ REQUISITOS ISO'!Q$7:Q$14,""))</f>
        <v>2</v>
      </c>
      <c r="T14" s="2">
        <f>IF($B14="","",_xlfn.XLOOKUP($B$9,PROCESOS,'MATRIZ REQUISITOS ISO'!R$7:R$14,""))</f>
        <v>2</v>
      </c>
      <c r="U14" s="2">
        <f>IF($B14="","",_xlfn.XLOOKUP($B$9,PROCESOS,'MATRIZ REQUISITOS ISO'!S$7:S$14,""))</f>
        <v>0</v>
      </c>
      <c r="V14" s="2">
        <f>IF($B14="","",_xlfn.XLOOKUP($B$9,PROCESOS,'MATRIZ REQUISITOS ISO'!T$7:T$14,""))</f>
        <v>0</v>
      </c>
      <c r="W14" s="2">
        <f>IF($B14="","",_xlfn.XLOOKUP($B$9,PROCESOS,'MATRIZ REQUISITOS ISO'!U$7:U$14,""))</f>
        <v>0</v>
      </c>
      <c r="X14" s="2">
        <f>IF($B14="","",_xlfn.XLOOKUP($B$9,PROCESOS,'MATRIZ REQUISITOS ISO'!V$7:V$14,""))</f>
        <v>2</v>
      </c>
      <c r="Y14" s="2">
        <f>IF($B14="","",_xlfn.XLOOKUP($B$9,PROCESOS,'MATRIZ REQUISITOS ISO'!W$7:W$14,""))</f>
        <v>0</v>
      </c>
      <c r="Z14" s="2">
        <f>IF($B14="","",_xlfn.XLOOKUP($B$9,PROCESOS,'MATRIZ REQUISITOS ISO'!X$7:X$14,""))</f>
        <v>0</v>
      </c>
      <c r="AA14" s="2">
        <f>IF($B14="","",_xlfn.XLOOKUP($B$9,PROCESOS,'MATRIZ REQUISITOS ISO'!Y$7:Y$14,""))</f>
        <v>2</v>
      </c>
      <c r="AB14" s="2">
        <f>IF($B14="","",_xlfn.XLOOKUP($B$9,PROCESOS,'MATRIZ REQUISITOS ISO'!Z$7:Z$14,""))</f>
        <v>2</v>
      </c>
      <c r="AC14" s="2">
        <f>IF($B14="","",_xlfn.XLOOKUP($B$9,PROCESOS,'MATRIZ REQUISITOS ISO'!AA$7:AA$14,""))</f>
        <v>0</v>
      </c>
      <c r="AD14" s="2">
        <f>IF($B14="","",_xlfn.XLOOKUP($B$9,PROCESOS,'MATRIZ REQUISITOS ISO'!AB$7:AB$14,""))</f>
        <v>2</v>
      </c>
      <c r="AE14" s="2">
        <f>IF($B14="","",_xlfn.XLOOKUP($B$9,PROCESOS,'MATRIZ REQUISITOS ISO'!AC$7:AC$14,""))</f>
        <v>2</v>
      </c>
      <c r="AF14" s="2">
        <f>IF($B14="","",_xlfn.XLOOKUP($B$9,PROCESOS,'MATRIZ REQUISITOS ISO'!AD$7:AD$14,""))</f>
        <v>2</v>
      </c>
      <c r="AG14" s="2">
        <f>IF($B14="","",_xlfn.XLOOKUP($B$9,PROCESOS,'MATRIZ REQUISITOS ISO'!AE$7:AE$14,""))</f>
        <v>2</v>
      </c>
      <c r="AH14" t="str">
        <f t="shared" si="0"/>
        <v>Gestión_de_Recursos</v>
      </c>
    </row>
    <row r="15" spans="2:35" ht="75">
      <c r="B15" s="6" t="s">
        <v>277</v>
      </c>
      <c r="C15" s="6" t="s">
        <v>159</v>
      </c>
      <c r="D15" s="4" t="s">
        <v>222</v>
      </c>
      <c r="E15" s="4"/>
      <c r="F15" s="2">
        <f>IF($B15="","",_xlfn.XLOOKUP($B$9,PROCESOS,'MATRIZ REQUISITOS ISO'!D$7:D$14,""))</f>
        <v>0</v>
      </c>
      <c r="G15" s="2">
        <f>IF($B15="","",_xlfn.XLOOKUP($B$9,PROCESOS,'MATRIZ REQUISITOS ISO'!E$7:E$14,""))</f>
        <v>0</v>
      </c>
      <c r="H15" s="2">
        <f>IF($B15="","",_xlfn.XLOOKUP($B$9,PROCESOS,'MATRIZ REQUISITOS ISO'!F$7:F$14,""))</f>
        <v>0</v>
      </c>
      <c r="I15" s="2">
        <f>IF($B15="","",_xlfn.XLOOKUP($B$9,PROCESOS,'MATRIZ REQUISITOS ISO'!G$7:G$14,""))</f>
        <v>2</v>
      </c>
      <c r="J15" s="2">
        <f>IF($B15="","",_xlfn.XLOOKUP($B$9,PROCESOS,'MATRIZ REQUISITOS ISO'!H$7:H$14,""))</f>
        <v>0</v>
      </c>
      <c r="K15" s="2">
        <f>IF($B15="","",_xlfn.XLOOKUP($B$9,PROCESOS,'MATRIZ REQUISITOS ISO'!I$7:I$14,""))</f>
        <v>0</v>
      </c>
      <c r="L15" s="2">
        <f>IF($B15="","",_xlfn.XLOOKUP($B$9,PROCESOS,'MATRIZ REQUISITOS ISO'!J$7:J$14,""))</f>
        <v>0</v>
      </c>
      <c r="M15" s="2">
        <f>IF($B15="","",_xlfn.XLOOKUP($B$9,PROCESOS,'MATRIZ REQUISITOS ISO'!K$7:K$14,""))</f>
        <v>2</v>
      </c>
      <c r="N15" s="2">
        <f>IF($B15="","",_xlfn.XLOOKUP($B$9,PROCESOS,'MATRIZ REQUISITOS ISO'!L$7:L$14,""))</f>
        <v>2</v>
      </c>
      <c r="O15" s="2">
        <f>IF($B15="","",_xlfn.XLOOKUP($B$9,PROCESOS,'MATRIZ REQUISITOS ISO'!M$7:M$14,""))</f>
        <v>0</v>
      </c>
      <c r="P15" s="2">
        <f>IF($B15="","",_xlfn.XLOOKUP($B$9,PROCESOS,'MATRIZ REQUISITOS ISO'!N$7:N$14,""))</f>
        <v>2</v>
      </c>
      <c r="Q15" s="2">
        <f>IF($B15="","",_xlfn.XLOOKUP($B$9,PROCESOS,'MATRIZ REQUISITOS ISO'!O$7:O$14,""))</f>
        <v>2</v>
      </c>
      <c r="R15" s="2">
        <f>IF($B15="","",_xlfn.XLOOKUP($B$9,PROCESOS,'MATRIZ REQUISITOS ISO'!P$7:P$14,""))</f>
        <v>2</v>
      </c>
      <c r="S15" s="2">
        <f>IF($B15="","",_xlfn.XLOOKUP($B$9,PROCESOS,'MATRIZ REQUISITOS ISO'!Q$7:Q$14,""))</f>
        <v>2</v>
      </c>
      <c r="T15" s="2">
        <f>IF($B15="","",_xlfn.XLOOKUP($B$9,PROCESOS,'MATRIZ REQUISITOS ISO'!R$7:R$14,""))</f>
        <v>2</v>
      </c>
      <c r="U15" s="2">
        <f>IF($B15="","",_xlfn.XLOOKUP($B$9,PROCESOS,'MATRIZ REQUISITOS ISO'!S$7:S$14,""))</f>
        <v>0</v>
      </c>
      <c r="V15" s="2">
        <f>IF($B15="","",_xlfn.XLOOKUP($B$9,PROCESOS,'MATRIZ REQUISITOS ISO'!T$7:T$14,""))</f>
        <v>0</v>
      </c>
      <c r="W15" s="2">
        <f>IF($B15="","",_xlfn.XLOOKUP($B$9,PROCESOS,'MATRIZ REQUISITOS ISO'!U$7:U$14,""))</f>
        <v>0</v>
      </c>
      <c r="X15" s="2">
        <f>IF($B15="","",_xlfn.XLOOKUP($B$9,PROCESOS,'MATRIZ REQUISITOS ISO'!V$7:V$14,""))</f>
        <v>2</v>
      </c>
      <c r="Y15" s="2">
        <f>IF($B15="","",_xlfn.XLOOKUP($B$9,PROCESOS,'MATRIZ REQUISITOS ISO'!W$7:W$14,""))</f>
        <v>0</v>
      </c>
      <c r="Z15" s="2">
        <f>IF($B15="","",_xlfn.XLOOKUP($B$9,PROCESOS,'MATRIZ REQUISITOS ISO'!X$7:X$14,""))</f>
        <v>0</v>
      </c>
      <c r="AA15" s="2">
        <f>IF($B15="","",_xlfn.XLOOKUP($B$9,PROCESOS,'MATRIZ REQUISITOS ISO'!Y$7:Y$14,""))</f>
        <v>2</v>
      </c>
      <c r="AB15" s="2">
        <f>IF($B15="","",_xlfn.XLOOKUP($B$9,PROCESOS,'MATRIZ REQUISITOS ISO'!Z$7:Z$14,""))</f>
        <v>2</v>
      </c>
      <c r="AC15" s="2">
        <f>IF($B15="","",_xlfn.XLOOKUP($B$9,PROCESOS,'MATRIZ REQUISITOS ISO'!AA$7:AA$14,""))</f>
        <v>0</v>
      </c>
      <c r="AD15" s="2">
        <f>IF($B15="","",_xlfn.XLOOKUP($B$9,PROCESOS,'MATRIZ REQUISITOS ISO'!AB$7:AB$14,""))</f>
        <v>2</v>
      </c>
      <c r="AE15" s="2">
        <f>IF($B15="","",_xlfn.XLOOKUP($B$9,PROCESOS,'MATRIZ REQUISITOS ISO'!AC$7:AC$14,""))</f>
        <v>2</v>
      </c>
      <c r="AF15" s="2">
        <f>IF($B15="","",_xlfn.XLOOKUP($B$9,PROCESOS,'MATRIZ REQUISITOS ISO'!AD$7:AD$14,""))</f>
        <v>2</v>
      </c>
      <c r="AG15" s="2">
        <f>IF($B15="","",_xlfn.XLOOKUP($B$9,PROCESOS,'MATRIZ REQUISITOS ISO'!AE$7:AE$14,""))</f>
        <v>2</v>
      </c>
      <c r="AH15" t="str">
        <f t="shared" si="0"/>
        <v>Gestión_de_Recursos</v>
      </c>
    </row>
    <row r="16" spans="2:35" ht="15" customHeight="1">
      <c r="B16" s="6" t="s">
        <v>162</v>
      </c>
      <c r="C16" s="6" t="s">
        <v>159</v>
      </c>
      <c r="D16" s="4" t="s">
        <v>224</v>
      </c>
      <c r="E16" s="4"/>
      <c r="F16" s="2">
        <f>IF($B16="","",_xlfn.XLOOKUP($B$9,PROCESOS,'MATRIZ REQUISITOS ISO'!D$7:D$14,""))</f>
        <v>0</v>
      </c>
      <c r="G16" s="2">
        <f>IF($B16="","",_xlfn.XLOOKUP($B$9,PROCESOS,'MATRIZ REQUISITOS ISO'!E$7:E$14,""))</f>
        <v>0</v>
      </c>
      <c r="H16" s="2">
        <f>IF($B16="","",_xlfn.XLOOKUP($B$9,PROCESOS,'MATRIZ REQUISITOS ISO'!F$7:F$14,""))</f>
        <v>0</v>
      </c>
      <c r="I16" s="2">
        <f>IF($B16="","",_xlfn.XLOOKUP($B$9,PROCESOS,'MATRIZ REQUISITOS ISO'!G$7:G$14,""))</f>
        <v>2</v>
      </c>
      <c r="J16" s="2">
        <f>IF($B16="","",_xlfn.XLOOKUP($B$9,PROCESOS,'MATRIZ REQUISITOS ISO'!H$7:H$14,""))</f>
        <v>0</v>
      </c>
      <c r="K16" s="2">
        <f>IF($B16="","",_xlfn.XLOOKUP($B$9,PROCESOS,'MATRIZ REQUISITOS ISO'!I$7:I$14,""))</f>
        <v>0</v>
      </c>
      <c r="L16" s="2">
        <f>IF($B16="","",_xlfn.XLOOKUP($B$9,PROCESOS,'MATRIZ REQUISITOS ISO'!J$7:J$14,""))</f>
        <v>0</v>
      </c>
      <c r="M16" s="2">
        <f>IF($B16="","",_xlfn.XLOOKUP($B$9,PROCESOS,'MATRIZ REQUISITOS ISO'!K$7:K$14,""))</f>
        <v>2</v>
      </c>
      <c r="N16" s="2">
        <f>IF($B16="","",_xlfn.XLOOKUP($B$9,PROCESOS,'MATRIZ REQUISITOS ISO'!L$7:L$14,""))</f>
        <v>2</v>
      </c>
      <c r="O16" s="2">
        <f>IF($B16="","",_xlfn.XLOOKUP($B$9,PROCESOS,'MATRIZ REQUISITOS ISO'!M$7:M$14,""))</f>
        <v>0</v>
      </c>
      <c r="P16" s="2">
        <f>IF($B16="","",_xlfn.XLOOKUP($B$9,PROCESOS,'MATRIZ REQUISITOS ISO'!N$7:N$14,""))</f>
        <v>2</v>
      </c>
      <c r="Q16" s="2">
        <f>IF($B16="","",_xlfn.XLOOKUP($B$9,PROCESOS,'MATRIZ REQUISITOS ISO'!O$7:O$14,""))</f>
        <v>2</v>
      </c>
      <c r="R16" s="2">
        <f>IF($B16="","",_xlfn.XLOOKUP($B$9,PROCESOS,'MATRIZ REQUISITOS ISO'!P$7:P$14,""))</f>
        <v>2</v>
      </c>
      <c r="S16" s="2">
        <f>IF($B16="","",_xlfn.XLOOKUP($B$9,PROCESOS,'MATRIZ REQUISITOS ISO'!Q$7:Q$14,""))</f>
        <v>2</v>
      </c>
      <c r="T16" s="2">
        <f>IF($B16="","",_xlfn.XLOOKUP($B$9,PROCESOS,'MATRIZ REQUISITOS ISO'!R$7:R$14,""))</f>
        <v>2</v>
      </c>
      <c r="U16" s="2">
        <f>IF($B16="","",_xlfn.XLOOKUP($B$9,PROCESOS,'MATRIZ REQUISITOS ISO'!S$7:S$14,""))</f>
        <v>0</v>
      </c>
      <c r="V16" s="2">
        <f>IF($B16="","",_xlfn.XLOOKUP($B$9,PROCESOS,'MATRIZ REQUISITOS ISO'!T$7:T$14,""))</f>
        <v>0</v>
      </c>
      <c r="W16" s="2">
        <f>IF($B16="","",_xlfn.XLOOKUP($B$9,PROCESOS,'MATRIZ REQUISITOS ISO'!U$7:U$14,""))</f>
        <v>0</v>
      </c>
      <c r="X16" s="2">
        <f>IF($B16="","",_xlfn.XLOOKUP($B$9,PROCESOS,'MATRIZ REQUISITOS ISO'!V$7:V$14,""))</f>
        <v>2</v>
      </c>
      <c r="Y16" s="2">
        <f>IF($B16="","",_xlfn.XLOOKUP($B$9,PROCESOS,'MATRIZ REQUISITOS ISO'!W$7:W$14,""))</f>
        <v>0</v>
      </c>
      <c r="Z16" s="2">
        <f>IF($B16="","",_xlfn.XLOOKUP($B$9,PROCESOS,'MATRIZ REQUISITOS ISO'!X$7:X$14,""))</f>
        <v>0</v>
      </c>
      <c r="AA16" s="2">
        <f>IF($B16="","",_xlfn.XLOOKUP($B$9,PROCESOS,'MATRIZ REQUISITOS ISO'!Y$7:Y$14,""))</f>
        <v>2</v>
      </c>
      <c r="AB16" s="2">
        <f>IF($B16="","",_xlfn.XLOOKUP($B$9,PROCESOS,'MATRIZ REQUISITOS ISO'!Z$7:Z$14,""))</f>
        <v>2</v>
      </c>
      <c r="AC16" s="2">
        <f>IF($B16="","",_xlfn.XLOOKUP($B$9,PROCESOS,'MATRIZ REQUISITOS ISO'!AA$7:AA$14,""))</f>
        <v>0</v>
      </c>
      <c r="AD16" s="2">
        <f>IF($B16="","",_xlfn.XLOOKUP($B$9,PROCESOS,'MATRIZ REQUISITOS ISO'!AB$7:AB$14,""))</f>
        <v>2</v>
      </c>
      <c r="AE16" s="2">
        <f>IF($B16="","",_xlfn.XLOOKUP($B$9,PROCESOS,'MATRIZ REQUISITOS ISO'!AC$7:AC$14,""))</f>
        <v>2</v>
      </c>
      <c r="AF16" s="2">
        <f>IF($B16="","",_xlfn.XLOOKUP($B$9,PROCESOS,'MATRIZ REQUISITOS ISO'!AD$7:AD$14,""))</f>
        <v>2</v>
      </c>
      <c r="AG16" s="2">
        <f>IF($B16="","",_xlfn.XLOOKUP($B$9,PROCESOS,'MATRIZ REQUISITOS ISO'!AE$7:AE$14,""))</f>
        <v>2</v>
      </c>
      <c r="AH16" t="str">
        <f t="shared" si="0"/>
        <v>Gestión_de_Recursos</v>
      </c>
    </row>
    <row r="17" spans="2:34" ht="45">
      <c r="B17" s="6" t="s">
        <v>165</v>
      </c>
      <c r="C17" s="6" t="s">
        <v>166</v>
      </c>
      <c r="D17" s="4" t="s">
        <v>210</v>
      </c>
      <c r="E17" s="4"/>
      <c r="F17" s="2">
        <f>IF($B17="","",_xlfn.XLOOKUP($B$9,PROCESOS,'MATRIZ REQUISITOS ISO'!D$7:D$14,""))</f>
        <v>0</v>
      </c>
      <c r="G17" s="2">
        <f>IF($B17="","",_xlfn.XLOOKUP($B$9,PROCESOS,'MATRIZ REQUISITOS ISO'!E$7:E$14,""))</f>
        <v>0</v>
      </c>
      <c r="H17" s="2">
        <f>IF($B17="","",_xlfn.XLOOKUP($B$9,PROCESOS,'MATRIZ REQUISITOS ISO'!F$7:F$14,""))</f>
        <v>0</v>
      </c>
      <c r="I17" s="2">
        <f>IF($B17="","",_xlfn.XLOOKUP($B$9,PROCESOS,'MATRIZ REQUISITOS ISO'!G$7:G$14,""))</f>
        <v>2</v>
      </c>
      <c r="J17" s="2">
        <f>IF($B17="","",_xlfn.XLOOKUP($B$9,PROCESOS,'MATRIZ REQUISITOS ISO'!H$7:H$14,""))</f>
        <v>0</v>
      </c>
      <c r="K17" s="2">
        <f>IF($B17="","",_xlfn.XLOOKUP($B$9,PROCESOS,'MATRIZ REQUISITOS ISO'!I$7:I$14,""))</f>
        <v>0</v>
      </c>
      <c r="L17" s="2">
        <f>IF($B17="","",_xlfn.XLOOKUP($B$9,PROCESOS,'MATRIZ REQUISITOS ISO'!J$7:J$14,""))</f>
        <v>0</v>
      </c>
      <c r="M17" s="2">
        <f>IF($B17="","",_xlfn.XLOOKUP($B$9,PROCESOS,'MATRIZ REQUISITOS ISO'!K$7:K$14,""))</f>
        <v>2</v>
      </c>
      <c r="N17" s="2">
        <f>IF($B17="","",_xlfn.XLOOKUP($B$9,PROCESOS,'MATRIZ REQUISITOS ISO'!L$7:L$14,""))</f>
        <v>2</v>
      </c>
      <c r="O17" s="2">
        <f>IF($B17="","",_xlfn.XLOOKUP($B$9,PROCESOS,'MATRIZ REQUISITOS ISO'!M$7:M$14,""))</f>
        <v>0</v>
      </c>
      <c r="P17" s="2">
        <f>IF($B17="","",_xlfn.XLOOKUP($B$9,PROCESOS,'MATRIZ REQUISITOS ISO'!N$7:N$14,""))</f>
        <v>2</v>
      </c>
      <c r="Q17" s="2">
        <f>IF($B17="","",_xlfn.XLOOKUP($B$9,PROCESOS,'MATRIZ REQUISITOS ISO'!O$7:O$14,""))</f>
        <v>2</v>
      </c>
      <c r="R17" s="2">
        <f>IF($B17="","",_xlfn.XLOOKUP($B$9,PROCESOS,'MATRIZ REQUISITOS ISO'!P$7:P$14,""))</f>
        <v>2</v>
      </c>
      <c r="S17" s="2">
        <f>IF($B17="","",_xlfn.XLOOKUP($B$9,PROCESOS,'MATRIZ REQUISITOS ISO'!Q$7:Q$14,""))</f>
        <v>2</v>
      </c>
      <c r="T17" s="2">
        <f>IF($B17="","",_xlfn.XLOOKUP($B$9,PROCESOS,'MATRIZ REQUISITOS ISO'!R$7:R$14,""))</f>
        <v>2</v>
      </c>
      <c r="U17" s="2">
        <f>IF($B17="","",_xlfn.XLOOKUP($B$9,PROCESOS,'MATRIZ REQUISITOS ISO'!S$7:S$14,""))</f>
        <v>0</v>
      </c>
      <c r="V17" s="2">
        <f>IF($B17="","",_xlfn.XLOOKUP($B$9,PROCESOS,'MATRIZ REQUISITOS ISO'!T$7:T$14,""))</f>
        <v>0</v>
      </c>
      <c r="W17" s="2">
        <f>IF($B17="","",_xlfn.XLOOKUP($B$9,PROCESOS,'MATRIZ REQUISITOS ISO'!U$7:U$14,""))</f>
        <v>0</v>
      </c>
      <c r="X17" s="2">
        <f>IF($B17="","",_xlfn.XLOOKUP($B$9,PROCESOS,'MATRIZ REQUISITOS ISO'!V$7:V$14,""))</f>
        <v>2</v>
      </c>
      <c r="Y17" s="2">
        <f>IF($B17="","",_xlfn.XLOOKUP($B$9,PROCESOS,'MATRIZ REQUISITOS ISO'!W$7:W$14,""))</f>
        <v>0</v>
      </c>
      <c r="Z17" s="2">
        <f>IF($B17="","",_xlfn.XLOOKUP($B$9,PROCESOS,'MATRIZ REQUISITOS ISO'!X$7:X$14,""))</f>
        <v>0</v>
      </c>
      <c r="AA17" s="2">
        <f>IF($B17="","",_xlfn.XLOOKUP($B$9,PROCESOS,'MATRIZ REQUISITOS ISO'!Y$7:Y$14,""))</f>
        <v>2</v>
      </c>
      <c r="AB17" s="2">
        <f>IF($B17="","",_xlfn.XLOOKUP($B$9,PROCESOS,'MATRIZ REQUISITOS ISO'!Z$7:Z$14,""))</f>
        <v>2</v>
      </c>
      <c r="AC17" s="2">
        <f>IF($B17="","",_xlfn.XLOOKUP($B$9,PROCESOS,'MATRIZ REQUISITOS ISO'!AA$7:AA$14,""))</f>
        <v>0</v>
      </c>
      <c r="AD17" s="2">
        <f>IF($B17="","",_xlfn.XLOOKUP($B$9,PROCESOS,'MATRIZ REQUISITOS ISO'!AB$7:AB$14,""))</f>
        <v>2</v>
      </c>
      <c r="AE17" s="2">
        <f>IF($B17="","",_xlfn.XLOOKUP($B$9,PROCESOS,'MATRIZ REQUISITOS ISO'!AC$7:AC$14,""))</f>
        <v>2</v>
      </c>
      <c r="AF17" s="2">
        <f>IF($B17="","",_xlfn.XLOOKUP($B$9,PROCESOS,'MATRIZ REQUISITOS ISO'!AD$7:AD$14,""))</f>
        <v>2</v>
      </c>
      <c r="AG17" s="2">
        <f>IF($B17="","",_xlfn.XLOOKUP($B$9,PROCESOS,'MATRIZ REQUISITOS ISO'!AE$7:AE$14,""))</f>
        <v>2</v>
      </c>
      <c r="AH17" t="str">
        <f t="shared" si="0"/>
        <v>Gestión_de_Recursos</v>
      </c>
    </row>
    <row r="18" spans="2:34">
      <c r="F18" s="2" t="str">
        <f>IF($B18="","",_xlfn.XLOOKUP($B$9,PROCESOS,'MATRIZ REQUISITOS ISO'!D$7:D$14,""))</f>
        <v/>
      </c>
      <c r="G18" s="2" t="str">
        <f>IF($B18="","",_xlfn.XLOOKUP($B$9,PROCESOS,'MATRIZ REQUISITOS ISO'!E$7:E$14,""))</f>
        <v/>
      </c>
      <c r="H18" s="2" t="str">
        <f>IF($B18="","",_xlfn.XLOOKUP($B$9,PROCESOS,'MATRIZ REQUISITOS ISO'!F$7:F$14,""))</f>
        <v/>
      </c>
      <c r="I18" s="2" t="str">
        <f>IF($B18="","",_xlfn.XLOOKUP($B$9,PROCESOS,'MATRIZ REQUISITOS ISO'!G$7:G$14,""))</f>
        <v/>
      </c>
      <c r="J18" s="2" t="str">
        <f>IF($B18="","",_xlfn.XLOOKUP($B$9,PROCESOS,'MATRIZ REQUISITOS ISO'!H$7:H$14,""))</f>
        <v/>
      </c>
      <c r="K18" s="2" t="str">
        <f>IF($B18="","",_xlfn.XLOOKUP($B$9,PROCESOS,'MATRIZ REQUISITOS ISO'!I$7:I$14,""))</f>
        <v/>
      </c>
      <c r="L18" s="2" t="str">
        <f>IF($B18="","",_xlfn.XLOOKUP($B$9,PROCESOS,'MATRIZ REQUISITOS ISO'!J$7:J$14,""))</f>
        <v/>
      </c>
      <c r="M18" s="2" t="str">
        <f>IF($B18="","",_xlfn.XLOOKUP($B$9,PROCESOS,'MATRIZ REQUISITOS ISO'!K$7:K$14,""))</f>
        <v/>
      </c>
      <c r="N18" s="2" t="str">
        <f>IF($B18="","",_xlfn.XLOOKUP($B$9,PROCESOS,'MATRIZ REQUISITOS ISO'!L$7:L$14,""))</f>
        <v/>
      </c>
      <c r="O18" s="2" t="str">
        <f>IF($B18="","",_xlfn.XLOOKUP($B$9,PROCESOS,'MATRIZ REQUISITOS ISO'!M$7:M$14,""))</f>
        <v/>
      </c>
      <c r="P18" s="2" t="str">
        <f>IF($B18="","",_xlfn.XLOOKUP($B$9,PROCESOS,'MATRIZ REQUISITOS ISO'!N$7:N$14,""))</f>
        <v/>
      </c>
      <c r="Q18" s="2" t="str">
        <f>IF($B18="","",_xlfn.XLOOKUP($B$9,PROCESOS,'MATRIZ REQUISITOS ISO'!O$7:O$14,""))</f>
        <v/>
      </c>
      <c r="R18" s="2" t="str">
        <f>IF($B18="","",_xlfn.XLOOKUP($B$9,PROCESOS,'MATRIZ REQUISITOS ISO'!P$7:P$14,""))</f>
        <v/>
      </c>
      <c r="S18" s="2" t="str">
        <f>IF($B18="","",_xlfn.XLOOKUP($B$9,PROCESOS,'MATRIZ REQUISITOS ISO'!Q$7:Q$14,""))</f>
        <v/>
      </c>
      <c r="T18" s="2" t="str">
        <f>IF($B18="","",_xlfn.XLOOKUP($B$9,PROCESOS,'MATRIZ REQUISITOS ISO'!R$7:R$14,""))</f>
        <v/>
      </c>
      <c r="U18" s="2" t="str">
        <f>IF($B18="","",_xlfn.XLOOKUP($B$9,PROCESOS,'MATRIZ REQUISITOS ISO'!S$7:S$14,""))</f>
        <v/>
      </c>
      <c r="V18" s="2" t="str">
        <f>IF($B18="","",_xlfn.XLOOKUP($B$9,PROCESOS,'MATRIZ REQUISITOS ISO'!T$7:T$14,""))</f>
        <v/>
      </c>
      <c r="W18" s="2" t="str">
        <f>IF($B18="","",_xlfn.XLOOKUP($B$9,PROCESOS,'MATRIZ REQUISITOS ISO'!U$7:U$14,""))</f>
        <v/>
      </c>
      <c r="X18" s="2" t="str">
        <f>IF($B18="","",_xlfn.XLOOKUP($B$9,PROCESOS,'MATRIZ REQUISITOS ISO'!V$7:V$14,""))</f>
        <v/>
      </c>
      <c r="Y18" s="2" t="str">
        <f>IF($B18="","",_xlfn.XLOOKUP($B$9,PROCESOS,'MATRIZ REQUISITOS ISO'!W$7:W$14,""))</f>
        <v/>
      </c>
      <c r="Z18" s="2" t="str">
        <f>IF($B18="","",_xlfn.XLOOKUP($B$9,PROCESOS,'MATRIZ REQUISITOS ISO'!X$7:X$14,""))</f>
        <v/>
      </c>
      <c r="AA18" s="2" t="str">
        <f>IF($B18="","",_xlfn.XLOOKUP($B$9,PROCESOS,'MATRIZ REQUISITOS ISO'!Y$7:Y$14,""))</f>
        <v/>
      </c>
      <c r="AB18" s="2" t="str">
        <f>IF($B18="","",_xlfn.XLOOKUP($B$9,PROCESOS,'MATRIZ REQUISITOS ISO'!Z$7:Z$14,""))</f>
        <v/>
      </c>
      <c r="AC18" s="2" t="str">
        <f>IF($B18="","",_xlfn.XLOOKUP($B$9,PROCESOS,'MATRIZ REQUISITOS ISO'!AA$7:AA$14,""))</f>
        <v/>
      </c>
      <c r="AD18" s="2" t="str">
        <f>IF($B18="","",_xlfn.XLOOKUP($B$9,PROCESOS,'MATRIZ REQUISITOS ISO'!AB$7:AB$14,""))</f>
        <v/>
      </c>
      <c r="AE18" s="2" t="str">
        <f>IF($B18="","",_xlfn.XLOOKUP($B$9,PROCESOS,'MATRIZ REQUISITOS ISO'!AC$7:AC$14,""))</f>
        <v/>
      </c>
      <c r="AF18" s="2" t="str">
        <f>IF($B18="","",_xlfn.XLOOKUP($B$9,PROCESOS,'MATRIZ REQUISITOS ISO'!AD$7:AD$14,""))</f>
        <v/>
      </c>
      <c r="AG18" s="2" t="str">
        <f>IF($B18="","",_xlfn.XLOOKUP($B$9,PROCESOS,'MATRIZ REQUISITOS ISO'!AE$7:AE$14,""))</f>
        <v/>
      </c>
      <c r="AH18" t="str">
        <f t="shared" si="0"/>
        <v>Gestión_de_Recursos</v>
      </c>
    </row>
    <row r="19" spans="2:34" ht="29.25" thickBot="1">
      <c r="B19" s="9" t="s">
        <v>20</v>
      </c>
      <c r="E19" s="124" t="s">
        <v>0</v>
      </c>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124"/>
      <c r="AE19" s="124"/>
      <c r="AF19" s="124"/>
    </row>
    <row r="20" spans="2:34" ht="38.25" thickBot="1">
      <c r="B20" s="12" t="s">
        <v>123</v>
      </c>
      <c r="C20" s="12" t="s">
        <v>124</v>
      </c>
      <c r="D20" s="17" t="s">
        <v>125</v>
      </c>
      <c r="E20" s="13" t="s">
        <v>126</v>
      </c>
      <c r="F20" s="13" t="s">
        <v>127</v>
      </c>
      <c r="G20" s="13" t="s">
        <v>128</v>
      </c>
      <c r="H20" s="13" t="s">
        <v>129</v>
      </c>
      <c r="I20" s="13" t="s">
        <v>130</v>
      </c>
      <c r="J20" s="13" t="s">
        <v>131</v>
      </c>
      <c r="K20" s="13" t="s">
        <v>132</v>
      </c>
      <c r="L20" s="13" t="s">
        <v>133</v>
      </c>
      <c r="M20" s="13" t="s">
        <v>134</v>
      </c>
      <c r="N20" s="13" t="s">
        <v>135</v>
      </c>
      <c r="O20" s="13" t="s">
        <v>136</v>
      </c>
      <c r="P20" s="13" t="s">
        <v>137</v>
      </c>
      <c r="Q20" s="13" t="s">
        <v>138</v>
      </c>
      <c r="R20" s="13" t="s">
        <v>139</v>
      </c>
      <c r="S20" s="13" t="s">
        <v>140</v>
      </c>
      <c r="T20" s="13" t="s">
        <v>141</v>
      </c>
      <c r="U20" s="13" t="s">
        <v>142</v>
      </c>
      <c r="V20" s="13" t="s">
        <v>143</v>
      </c>
      <c r="W20" s="13" t="s">
        <v>144</v>
      </c>
      <c r="X20" s="13" t="s">
        <v>145</v>
      </c>
      <c r="Y20" s="13" t="s">
        <v>146</v>
      </c>
      <c r="Z20" s="13" t="s">
        <v>147</v>
      </c>
      <c r="AA20" s="13" t="s">
        <v>148</v>
      </c>
      <c r="AB20" s="13" t="s">
        <v>149</v>
      </c>
      <c r="AC20" s="13" t="s">
        <v>150</v>
      </c>
      <c r="AD20" s="13" t="s">
        <v>151</v>
      </c>
      <c r="AE20" s="13" t="s">
        <v>152</v>
      </c>
      <c r="AF20" s="13" t="s">
        <v>153</v>
      </c>
      <c r="AG20" s="13" t="s">
        <v>154</v>
      </c>
      <c r="AH20" s="13" t="s">
        <v>215</v>
      </c>
    </row>
    <row r="21" spans="2:34" ht="105">
      <c r="B21" s="6" t="s">
        <v>168</v>
      </c>
      <c r="C21" s="6" t="s">
        <v>166</v>
      </c>
      <c r="D21" s="4" t="s">
        <v>176</v>
      </c>
      <c r="E21" s="4"/>
      <c r="F21" s="2">
        <f>IF($B21="","",_xlfn.XLOOKUP($B$19,PROCESOS,'MATRIZ REQUISITOS ISO'!D$7:D$14,""))</f>
        <v>0</v>
      </c>
      <c r="G21" s="2">
        <f>IF($B21="","",_xlfn.XLOOKUP($B$19,PROCESOS,'MATRIZ REQUISITOS ISO'!E$7:E$14,""))</f>
        <v>0</v>
      </c>
      <c r="H21" s="2">
        <f>IF($B21="","",_xlfn.XLOOKUP($B$19,PROCESOS,'MATRIZ REQUISITOS ISO'!F$7:F$14,""))</f>
        <v>0</v>
      </c>
      <c r="I21" s="2">
        <f>IF($B21="","",_xlfn.XLOOKUP($B$19,PROCESOS,'MATRIZ REQUISITOS ISO'!G$7:G$14,""))</f>
        <v>3</v>
      </c>
      <c r="J21" s="2">
        <f>IF($B21="","",_xlfn.XLOOKUP($B$19,PROCESOS,'MATRIZ REQUISITOS ISO'!H$7:H$14,""))</f>
        <v>0</v>
      </c>
      <c r="K21" s="2">
        <f>IF($B21="","",_xlfn.XLOOKUP($B$19,PROCESOS,'MATRIZ REQUISITOS ISO'!I$7:I$14,""))</f>
        <v>0</v>
      </c>
      <c r="L21" s="2">
        <f>IF($B21="","",_xlfn.XLOOKUP($B$19,PROCESOS,'MATRIZ REQUISITOS ISO'!J$7:J$14,""))</f>
        <v>0</v>
      </c>
      <c r="M21" s="2">
        <f>IF($B21="","",_xlfn.XLOOKUP($B$19,PROCESOS,'MATRIZ REQUISITOS ISO'!K$7:K$14,""))</f>
        <v>3</v>
      </c>
      <c r="N21" s="2">
        <f>IF($B21="","",_xlfn.XLOOKUP($B$19,PROCESOS,'MATRIZ REQUISITOS ISO'!L$7:L$14,""))</f>
        <v>3</v>
      </c>
      <c r="O21" s="2">
        <f>IF($B21="","",_xlfn.XLOOKUP($B$19,PROCESOS,'MATRIZ REQUISITOS ISO'!M$7:M$14,""))</f>
        <v>0</v>
      </c>
      <c r="P21" s="2">
        <f>IF($B21="","",_xlfn.XLOOKUP($B$19,PROCESOS,'MATRIZ REQUISITOS ISO'!N$7:N$14,""))</f>
        <v>3</v>
      </c>
      <c r="Q21" s="2">
        <f>IF($B21="","",_xlfn.XLOOKUP($B$19,PROCESOS,'MATRIZ REQUISITOS ISO'!O$7:O$14,""))</f>
        <v>3</v>
      </c>
      <c r="R21" s="2">
        <f>IF($B21="","",_xlfn.XLOOKUP($B$19,PROCESOS,'MATRIZ REQUISITOS ISO'!P$7:P$14,""))</f>
        <v>3</v>
      </c>
      <c r="S21" s="2">
        <f>IF($B21="","",_xlfn.XLOOKUP($B$19,PROCESOS,'MATRIZ REQUISITOS ISO'!Q$7:Q$14,""))</f>
        <v>3</v>
      </c>
      <c r="T21" s="2">
        <f>IF($B21="","",_xlfn.XLOOKUP($B$19,PROCESOS,'MATRIZ REQUISITOS ISO'!R$7:R$14,""))</f>
        <v>3</v>
      </c>
      <c r="U21" s="2">
        <f>IF($B21="","",_xlfn.XLOOKUP($B$19,PROCESOS,'MATRIZ REQUISITOS ISO'!S$7:S$14,""))</f>
        <v>0</v>
      </c>
      <c r="V21" s="2">
        <f>IF($B21="","",_xlfn.XLOOKUP($B$19,PROCESOS,'MATRIZ REQUISITOS ISO'!T$7:T$14,""))</f>
        <v>0</v>
      </c>
      <c r="W21" s="2">
        <f>IF($B21="","",_xlfn.XLOOKUP($B$19,PROCESOS,'MATRIZ REQUISITOS ISO'!U$7:U$14,""))</f>
        <v>0</v>
      </c>
      <c r="X21" s="2">
        <f>IF($B21="","",_xlfn.XLOOKUP($B$19,PROCESOS,'MATRIZ REQUISITOS ISO'!V$7:V$14,""))</f>
        <v>0</v>
      </c>
      <c r="Y21" s="2">
        <f>IF($B21="","",_xlfn.XLOOKUP($B$19,PROCESOS,'MATRIZ REQUISITOS ISO'!W$7:W$14,""))</f>
        <v>3</v>
      </c>
      <c r="Z21" s="2">
        <f>IF($B21="","",_xlfn.XLOOKUP($B$19,PROCESOS,'MATRIZ REQUISITOS ISO'!X$7:X$14,""))</f>
        <v>0</v>
      </c>
      <c r="AA21" s="2">
        <f>IF($B21="","",_xlfn.XLOOKUP($B$19,PROCESOS,'MATRIZ REQUISITOS ISO'!Y$7:Y$14,""))</f>
        <v>3</v>
      </c>
      <c r="AB21" s="2">
        <f>IF($B21="","",_xlfn.XLOOKUP($B$19,PROCESOS,'MATRIZ REQUISITOS ISO'!Z$7:Z$14,""))</f>
        <v>3</v>
      </c>
      <c r="AC21" s="2">
        <f>IF($B21="","",_xlfn.XLOOKUP($B$19,PROCESOS,'MATRIZ REQUISITOS ISO'!AA$7:AA$14,""))</f>
        <v>0</v>
      </c>
      <c r="AD21" s="2">
        <f>IF($B21="","",_xlfn.XLOOKUP($B$19,PROCESOS,'MATRIZ REQUISITOS ISO'!AB$7:AB$14,""))</f>
        <v>3</v>
      </c>
      <c r="AE21" s="2">
        <f>IF($B21="","",_xlfn.XLOOKUP($B$19,PROCESOS,'MATRIZ REQUISITOS ISO'!AC$7:AC$14,""))</f>
        <v>3</v>
      </c>
      <c r="AF21" s="2">
        <f>IF($B21="","",_xlfn.XLOOKUP($B$19,PROCESOS,'MATRIZ REQUISITOS ISO'!AD$7:AD$14,""))</f>
        <v>3</v>
      </c>
      <c r="AG21" s="2">
        <f>IF($B21="","",_xlfn.XLOOKUP($B$19,PROCESOS,'MATRIZ REQUISITOS ISO'!AE$7:AE$14,""))</f>
        <v>3</v>
      </c>
      <c r="AH21" t="str">
        <f t="shared" ref="AH21:AH31" si="1">$B$19</f>
        <v>Mantenimiento_y_Calibración</v>
      </c>
    </row>
    <row r="22" spans="2:34" ht="285">
      <c r="B22" s="6" t="s">
        <v>174</v>
      </c>
      <c r="C22" s="6" t="s">
        <v>166</v>
      </c>
      <c r="D22" s="4" t="s">
        <v>232</v>
      </c>
      <c r="E22" s="4"/>
      <c r="F22" s="2">
        <f>IF($B22="","",_xlfn.XLOOKUP($B$19,PROCESOS,'MATRIZ REQUISITOS ISO'!D$7:D$14,""))</f>
        <v>0</v>
      </c>
      <c r="G22" s="2">
        <f>IF($B22="","",_xlfn.XLOOKUP($B$19,PROCESOS,'MATRIZ REQUISITOS ISO'!E$7:E$14,""))</f>
        <v>0</v>
      </c>
      <c r="H22" s="2">
        <f>IF($B22="","",_xlfn.XLOOKUP($B$19,PROCESOS,'MATRIZ REQUISITOS ISO'!F$7:F$14,""))</f>
        <v>0</v>
      </c>
      <c r="I22" s="2">
        <f>IF($B22="","",_xlfn.XLOOKUP($B$19,PROCESOS,'MATRIZ REQUISITOS ISO'!G$7:G$14,""))</f>
        <v>3</v>
      </c>
      <c r="J22" s="2">
        <f>IF($B22="","",_xlfn.XLOOKUP($B$19,PROCESOS,'MATRIZ REQUISITOS ISO'!H$7:H$14,""))</f>
        <v>0</v>
      </c>
      <c r="K22" s="2">
        <f>IF($B22="","",_xlfn.XLOOKUP($B$19,PROCESOS,'MATRIZ REQUISITOS ISO'!I$7:I$14,""))</f>
        <v>0</v>
      </c>
      <c r="L22" s="2">
        <f>IF($B22="","",_xlfn.XLOOKUP($B$19,PROCESOS,'MATRIZ REQUISITOS ISO'!J$7:J$14,""))</f>
        <v>0</v>
      </c>
      <c r="M22" s="2">
        <f>IF($B22="","",_xlfn.XLOOKUP($B$19,PROCESOS,'MATRIZ REQUISITOS ISO'!K$7:K$14,""))</f>
        <v>3</v>
      </c>
      <c r="N22" s="2">
        <f>IF($B22="","",_xlfn.XLOOKUP($B$19,PROCESOS,'MATRIZ REQUISITOS ISO'!L$7:L$14,""))</f>
        <v>3</v>
      </c>
      <c r="O22" s="2">
        <f>IF($B22="","",_xlfn.XLOOKUP($B$19,PROCESOS,'MATRIZ REQUISITOS ISO'!M$7:M$14,""))</f>
        <v>0</v>
      </c>
      <c r="P22" s="2">
        <f>IF($B22="","",_xlfn.XLOOKUP($B$19,PROCESOS,'MATRIZ REQUISITOS ISO'!N$7:N$14,""))</f>
        <v>3</v>
      </c>
      <c r="Q22" s="2">
        <f>IF($B22="","",_xlfn.XLOOKUP($B$19,PROCESOS,'MATRIZ REQUISITOS ISO'!O$7:O$14,""))</f>
        <v>3</v>
      </c>
      <c r="R22" s="2">
        <f>IF($B22="","",_xlfn.XLOOKUP($B$19,PROCESOS,'MATRIZ REQUISITOS ISO'!P$7:P$14,""))</f>
        <v>3</v>
      </c>
      <c r="S22" s="2">
        <f>IF($B22="","",_xlfn.XLOOKUP($B$19,PROCESOS,'MATRIZ REQUISITOS ISO'!Q$7:Q$14,""))</f>
        <v>3</v>
      </c>
      <c r="T22" s="2">
        <f>IF($B22="","",_xlfn.XLOOKUP($B$19,PROCESOS,'MATRIZ REQUISITOS ISO'!R$7:R$14,""))</f>
        <v>3</v>
      </c>
      <c r="U22" s="2">
        <f>IF($B22="","",_xlfn.XLOOKUP($B$19,PROCESOS,'MATRIZ REQUISITOS ISO'!S$7:S$14,""))</f>
        <v>0</v>
      </c>
      <c r="V22" s="2">
        <f>IF($B22="","",_xlfn.XLOOKUP($B$19,PROCESOS,'MATRIZ REQUISITOS ISO'!T$7:T$14,""))</f>
        <v>0</v>
      </c>
      <c r="W22" s="2">
        <f>IF($B22="","",_xlfn.XLOOKUP($B$19,PROCESOS,'MATRIZ REQUISITOS ISO'!U$7:U$14,""))</f>
        <v>0</v>
      </c>
      <c r="X22" s="2">
        <f>IF($B22="","",_xlfn.XLOOKUP($B$19,PROCESOS,'MATRIZ REQUISITOS ISO'!V$7:V$14,""))</f>
        <v>0</v>
      </c>
      <c r="Y22" s="2">
        <f>IF($B22="","",_xlfn.XLOOKUP($B$19,PROCESOS,'MATRIZ REQUISITOS ISO'!W$7:W$14,""))</f>
        <v>3</v>
      </c>
      <c r="Z22" s="2">
        <f>IF($B22="","",_xlfn.XLOOKUP($B$19,PROCESOS,'MATRIZ REQUISITOS ISO'!X$7:X$14,""))</f>
        <v>0</v>
      </c>
      <c r="AA22" s="2">
        <f>IF($B22="","",_xlfn.XLOOKUP($B$19,PROCESOS,'MATRIZ REQUISITOS ISO'!Y$7:Y$14,""))</f>
        <v>3</v>
      </c>
      <c r="AB22" s="2">
        <f>IF($B22="","",_xlfn.XLOOKUP($B$19,PROCESOS,'MATRIZ REQUISITOS ISO'!Z$7:Z$14,""))</f>
        <v>3</v>
      </c>
      <c r="AC22" s="2">
        <f>IF($B22="","",_xlfn.XLOOKUP($B$19,PROCESOS,'MATRIZ REQUISITOS ISO'!AA$7:AA$14,""))</f>
        <v>0</v>
      </c>
      <c r="AD22" s="2">
        <f>IF($B22="","",_xlfn.XLOOKUP($B$19,PROCESOS,'MATRIZ REQUISITOS ISO'!AB$7:AB$14,""))</f>
        <v>3</v>
      </c>
      <c r="AE22" s="2">
        <f>IF($B22="","",_xlfn.XLOOKUP($B$19,PROCESOS,'MATRIZ REQUISITOS ISO'!AC$7:AC$14,""))</f>
        <v>3</v>
      </c>
      <c r="AF22" s="2">
        <f>IF($B22="","",_xlfn.XLOOKUP($B$19,PROCESOS,'MATRIZ REQUISITOS ISO'!AD$7:AD$14,""))</f>
        <v>3</v>
      </c>
      <c r="AG22" s="2">
        <f>IF($B22="","",_xlfn.XLOOKUP($B$19,PROCESOS,'MATRIZ REQUISITOS ISO'!AE$7:AE$14,""))</f>
        <v>3</v>
      </c>
      <c r="AH22" t="str">
        <f t="shared" si="1"/>
        <v>Mantenimiento_y_Calibración</v>
      </c>
    </row>
    <row r="23" spans="2:34" ht="105">
      <c r="B23" s="6" t="s">
        <v>170</v>
      </c>
      <c r="C23" s="6" t="s">
        <v>159</v>
      </c>
      <c r="D23" s="4" t="s">
        <v>1439</v>
      </c>
      <c r="E23" s="4"/>
      <c r="F23" s="2">
        <f>IF($B23="","",_xlfn.XLOOKUP($B$19,PROCESOS,'MATRIZ REQUISITOS ISO'!D$7:D$14,""))</f>
        <v>0</v>
      </c>
      <c r="G23" s="2">
        <f>IF($B23="","",_xlfn.XLOOKUP($B$19,PROCESOS,'MATRIZ REQUISITOS ISO'!E$7:E$14,""))</f>
        <v>0</v>
      </c>
      <c r="H23" s="2">
        <f>IF($B23="","",_xlfn.XLOOKUP($B$19,PROCESOS,'MATRIZ REQUISITOS ISO'!F$7:F$14,""))</f>
        <v>0</v>
      </c>
      <c r="I23" s="2">
        <f>IF($B23="","",_xlfn.XLOOKUP($B$19,PROCESOS,'MATRIZ REQUISITOS ISO'!G$7:G$14,""))</f>
        <v>3</v>
      </c>
      <c r="J23" s="2">
        <f>IF($B23="","",_xlfn.XLOOKUP($B$19,PROCESOS,'MATRIZ REQUISITOS ISO'!H$7:H$14,""))</f>
        <v>0</v>
      </c>
      <c r="K23" s="2">
        <f>IF($B23="","",_xlfn.XLOOKUP($B$19,PROCESOS,'MATRIZ REQUISITOS ISO'!I$7:I$14,""))</f>
        <v>0</v>
      </c>
      <c r="L23" s="2">
        <f>IF($B23="","",_xlfn.XLOOKUP($B$19,PROCESOS,'MATRIZ REQUISITOS ISO'!J$7:J$14,""))</f>
        <v>0</v>
      </c>
      <c r="M23" s="2">
        <f>IF($B23="","",_xlfn.XLOOKUP($B$19,PROCESOS,'MATRIZ REQUISITOS ISO'!K$7:K$14,""))</f>
        <v>3</v>
      </c>
      <c r="N23" s="2">
        <f>IF($B23="","",_xlfn.XLOOKUP($B$19,PROCESOS,'MATRIZ REQUISITOS ISO'!L$7:L$14,""))</f>
        <v>3</v>
      </c>
      <c r="O23" s="2">
        <f>IF($B23="","",_xlfn.XLOOKUP($B$19,PROCESOS,'MATRIZ REQUISITOS ISO'!M$7:M$14,""))</f>
        <v>0</v>
      </c>
      <c r="P23" s="2">
        <f>IF($B23="","",_xlfn.XLOOKUP($B$19,PROCESOS,'MATRIZ REQUISITOS ISO'!N$7:N$14,""))</f>
        <v>3</v>
      </c>
      <c r="Q23" s="2">
        <f>IF($B23="","",_xlfn.XLOOKUP($B$19,PROCESOS,'MATRIZ REQUISITOS ISO'!O$7:O$14,""))</f>
        <v>3</v>
      </c>
      <c r="R23" s="2">
        <f>IF($B23="","",_xlfn.XLOOKUP($B$19,PROCESOS,'MATRIZ REQUISITOS ISO'!P$7:P$14,""))</f>
        <v>3</v>
      </c>
      <c r="S23" s="2">
        <f>IF($B23="","",_xlfn.XLOOKUP($B$19,PROCESOS,'MATRIZ REQUISITOS ISO'!Q$7:Q$14,""))</f>
        <v>3</v>
      </c>
      <c r="T23" s="2">
        <f>IF($B23="","",_xlfn.XLOOKUP($B$19,PROCESOS,'MATRIZ REQUISITOS ISO'!R$7:R$14,""))</f>
        <v>3</v>
      </c>
      <c r="U23" s="2">
        <f>IF($B23="","",_xlfn.XLOOKUP($B$19,PROCESOS,'MATRIZ REQUISITOS ISO'!S$7:S$14,""))</f>
        <v>0</v>
      </c>
      <c r="V23" s="2">
        <f>IF($B23="","",_xlfn.XLOOKUP($B$19,PROCESOS,'MATRIZ REQUISITOS ISO'!T$7:T$14,""))</f>
        <v>0</v>
      </c>
      <c r="W23" s="2">
        <f>IF($B23="","",_xlfn.XLOOKUP($B$19,PROCESOS,'MATRIZ REQUISITOS ISO'!U$7:U$14,""))</f>
        <v>0</v>
      </c>
      <c r="X23" s="2">
        <f>IF($B23="","",_xlfn.XLOOKUP($B$19,PROCESOS,'MATRIZ REQUISITOS ISO'!V$7:V$14,""))</f>
        <v>0</v>
      </c>
      <c r="Y23" s="2">
        <f>IF($B23="","",_xlfn.XLOOKUP($B$19,PROCESOS,'MATRIZ REQUISITOS ISO'!W$7:W$14,""))</f>
        <v>3</v>
      </c>
      <c r="Z23" s="2">
        <f>IF($B23="","",_xlfn.XLOOKUP($B$19,PROCESOS,'MATRIZ REQUISITOS ISO'!X$7:X$14,""))</f>
        <v>0</v>
      </c>
      <c r="AA23" s="2">
        <f>IF($B23="","",_xlfn.XLOOKUP($B$19,PROCESOS,'MATRIZ REQUISITOS ISO'!Y$7:Y$14,""))</f>
        <v>3</v>
      </c>
      <c r="AB23" s="2">
        <f>IF($B23="","",_xlfn.XLOOKUP($B$19,PROCESOS,'MATRIZ REQUISITOS ISO'!Z$7:Z$14,""))</f>
        <v>3</v>
      </c>
      <c r="AC23" s="2">
        <f>IF($B23="","",_xlfn.XLOOKUP($B$19,PROCESOS,'MATRIZ REQUISITOS ISO'!AA$7:AA$14,""))</f>
        <v>0</v>
      </c>
      <c r="AD23" s="2">
        <f>IF($B23="","",_xlfn.XLOOKUP($B$19,PROCESOS,'MATRIZ REQUISITOS ISO'!AB$7:AB$14,""))</f>
        <v>3</v>
      </c>
      <c r="AE23" s="2">
        <f>IF($B23="","",_xlfn.XLOOKUP($B$19,PROCESOS,'MATRIZ REQUISITOS ISO'!AC$7:AC$14,""))</f>
        <v>3</v>
      </c>
      <c r="AF23" s="2">
        <f>IF($B23="","",_xlfn.XLOOKUP($B$19,PROCESOS,'MATRIZ REQUISITOS ISO'!AD$7:AD$14,""))</f>
        <v>3</v>
      </c>
      <c r="AG23" s="2">
        <f>IF($B23="","",_xlfn.XLOOKUP($B$19,PROCESOS,'MATRIZ REQUISITOS ISO'!AE$7:AE$14,""))</f>
        <v>3</v>
      </c>
      <c r="AH23" t="str">
        <f t="shared" si="1"/>
        <v>Mantenimiento_y_Calibración</v>
      </c>
    </row>
    <row r="24" spans="2:34" ht="45">
      <c r="B24" s="6" t="s">
        <v>172</v>
      </c>
      <c r="C24" s="6" t="s">
        <v>166</v>
      </c>
      <c r="D24" s="4" t="s">
        <v>173</v>
      </c>
      <c r="E24" s="4"/>
      <c r="F24" s="2">
        <f>IF($B24="","",_xlfn.XLOOKUP($B$19,PROCESOS,'MATRIZ REQUISITOS ISO'!D$7:D$14,""))</f>
        <v>0</v>
      </c>
      <c r="G24" s="2">
        <f>IF($B24="","",_xlfn.XLOOKUP($B$19,PROCESOS,'MATRIZ REQUISITOS ISO'!E$7:E$14,""))</f>
        <v>0</v>
      </c>
      <c r="H24" s="2">
        <f>IF($B24="","",_xlfn.XLOOKUP($B$19,PROCESOS,'MATRIZ REQUISITOS ISO'!F$7:F$14,""))</f>
        <v>0</v>
      </c>
      <c r="I24" s="2">
        <f>IF($B24="","",_xlfn.XLOOKUP($B$19,PROCESOS,'MATRIZ REQUISITOS ISO'!G$7:G$14,""))</f>
        <v>3</v>
      </c>
      <c r="J24" s="2">
        <f>IF($B24="","",_xlfn.XLOOKUP($B$19,PROCESOS,'MATRIZ REQUISITOS ISO'!H$7:H$14,""))</f>
        <v>0</v>
      </c>
      <c r="K24" s="2">
        <f>IF($B24="","",_xlfn.XLOOKUP($B$19,PROCESOS,'MATRIZ REQUISITOS ISO'!I$7:I$14,""))</f>
        <v>0</v>
      </c>
      <c r="L24" s="2">
        <f>IF($B24="","",_xlfn.XLOOKUP($B$19,PROCESOS,'MATRIZ REQUISITOS ISO'!J$7:J$14,""))</f>
        <v>0</v>
      </c>
      <c r="M24" s="2">
        <f>IF($B24="","",_xlfn.XLOOKUP($B$19,PROCESOS,'MATRIZ REQUISITOS ISO'!K$7:K$14,""))</f>
        <v>3</v>
      </c>
      <c r="N24" s="2">
        <f>IF($B24="","",_xlfn.XLOOKUP($B$19,PROCESOS,'MATRIZ REQUISITOS ISO'!L$7:L$14,""))</f>
        <v>3</v>
      </c>
      <c r="O24" s="2">
        <f>IF($B24="","",_xlfn.XLOOKUP($B$19,PROCESOS,'MATRIZ REQUISITOS ISO'!M$7:M$14,""))</f>
        <v>0</v>
      </c>
      <c r="P24" s="2">
        <f>IF($B24="","",_xlfn.XLOOKUP($B$19,PROCESOS,'MATRIZ REQUISITOS ISO'!N$7:N$14,""))</f>
        <v>3</v>
      </c>
      <c r="Q24" s="2">
        <f>IF($B24="","",_xlfn.XLOOKUP($B$19,PROCESOS,'MATRIZ REQUISITOS ISO'!O$7:O$14,""))</f>
        <v>3</v>
      </c>
      <c r="R24" s="2">
        <f>IF($B24="","",_xlfn.XLOOKUP($B$19,PROCESOS,'MATRIZ REQUISITOS ISO'!P$7:P$14,""))</f>
        <v>3</v>
      </c>
      <c r="S24" s="2">
        <f>IF($B24="","",_xlfn.XLOOKUP($B$19,PROCESOS,'MATRIZ REQUISITOS ISO'!Q$7:Q$14,""))</f>
        <v>3</v>
      </c>
      <c r="T24" s="2">
        <f>IF($B24="","",_xlfn.XLOOKUP($B$19,PROCESOS,'MATRIZ REQUISITOS ISO'!R$7:R$14,""))</f>
        <v>3</v>
      </c>
      <c r="U24" s="2">
        <f>IF($B24="","",_xlfn.XLOOKUP($B$19,PROCESOS,'MATRIZ REQUISITOS ISO'!S$7:S$14,""))</f>
        <v>0</v>
      </c>
      <c r="V24" s="2">
        <f>IF($B24="","",_xlfn.XLOOKUP($B$19,PROCESOS,'MATRIZ REQUISITOS ISO'!T$7:T$14,""))</f>
        <v>0</v>
      </c>
      <c r="W24" s="2">
        <f>IF($B24="","",_xlfn.XLOOKUP($B$19,PROCESOS,'MATRIZ REQUISITOS ISO'!U$7:U$14,""))</f>
        <v>0</v>
      </c>
      <c r="X24" s="2">
        <f>IF($B24="","",_xlfn.XLOOKUP($B$19,PROCESOS,'MATRIZ REQUISITOS ISO'!V$7:V$14,""))</f>
        <v>0</v>
      </c>
      <c r="Y24" s="2">
        <f>IF($B24="","",_xlfn.XLOOKUP($B$19,PROCESOS,'MATRIZ REQUISITOS ISO'!W$7:W$14,""))</f>
        <v>3</v>
      </c>
      <c r="Z24" s="2">
        <f>IF($B24="","",_xlfn.XLOOKUP($B$19,PROCESOS,'MATRIZ REQUISITOS ISO'!X$7:X$14,""))</f>
        <v>0</v>
      </c>
      <c r="AA24" s="2">
        <f>IF($B24="","",_xlfn.XLOOKUP($B$19,PROCESOS,'MATRIZ REQUISITOS ISO'!Y$7:Y$14,""))</f>
        <v>3</v>
      </c>
      <c r="AB24" s="2">
        <f>IF($B24="","",_xlfn.XLOOKUP($B$19,PROCESOS,'MATRIZ REQUISITOS ISO'!Z$7:Z$14,""))</f>
        <v>3</v>
      </c>
      <c r="AC24" s="2">
        <f>IF($B24="","",_xlfn.XLOOKUP($B$19,PROCESOS,'MATRIZ REQUISITOS ISO'!AA$7:AA$14,""))</f>
        <v>0</v>
      </c>
      <c r="AD24" s="2">
        <f>IF($B24="","",_xlfn.XLOOKUP($B$19,PROCESOS,'MATRIZ REQUISITOS ISO'!AB$7:AB$14,""))</f>
        <v>3</v>
      </c>
      <c r="AE24" s="2">
        <f>IF($B24="","",_xlfn.XLOOKUP($B$19,PROCESOS,'MATRIZ REQUISITOS ISO'!AC$7:AC$14,""))</f>
        <v>3</v>
      </c>
      <c r="AF24" s="2">
        <f>IF($B24="","",_xlfn.XLOOKUP($B$19,PROCESOS,'MATRIZ REQUISITOS ISO'!AD$7:AD$14,""))</f>
        <v>3</v>
      </c>
      <c r="AG24" s="2">
        <f>IF($B24="","",_xlfn.XLOOKUP($B$19,PROCESOS,'MATRIZ REQUISITOS ISO'!AE$7:AE$14,""))</f>
        <v>3</v>
      </c>
      <c r="AH24" t="str">
        <f t="shared" si="1"/>
        <v>Mantenimiento_y_Calibración</v>
      </c>
    </row>
    <row r="25" spans="2:34" ht="60">
      <c r="B25" s="6" t="s">
        <v>1432</v>
      </c>
      <c r="C25" s="6" t="s">
        <v>159</v>
      </c>
      <c r="D25" s="4" t="s">
        <v>220</v>
      </c>
      <c r="E25" s="4"/>
      <c r="F25" s="2">
        <f>IF($B25="","",_xlfn.XLOOKUP($B$19,PROCESOS,'MATRIZ REQUISITOS ISO'!D$7:D$14,""))</f>
        <v>0</v>
      </c>
      <c r="G25" s="2">
        <f>IF($B25="","",_xlfn.XLOOKUP($B$19,PROCESOS,'MATRIZ REQUISITOS ISO'!E$7:E$14,""))</f>
        <v>0</v>
      </c>
      <c r="H25" s="2">
        <f>IF($B25="","",_xlfn.XLOOKUP($B$19,PROCESOS,'MATRIZ REQUISITOS ISO'!F$7:F$14,""))</f>
        <v>0</v>
      </c>
      <c r="I25" s="2">
        <f>IF($B25="","",_xlfn.XLOOKUP($B$19,PROCESOS,'MATRIZ REQUISITOS ISO'!G$7:G$14,""))</f>
        <v>3</v>
      </c>
      <c r="J25" s="2">
        <f>IF($B25="","",_xlfn.XLOOKUP($B$19,PROCESOS,'MATRIZ REQUISITOS ISO'!H$7:H$14,""))</f>
        <v>0</v>
      </c>
      <c r="K25" s="2">
        <f>IF($B25="","",_xlfn.XLOOKUP($B$19,PROCESOS,'MATRIZ REQUISITOS ISO'!I$7:I$14,""))</f>
        <v>0</v>
      </c>
      <c r="L25" s="2">
        <f>IF($B25="","",_xlfn.XLOOKUP($B$19,PROCESOS,'MATRIZ REQUISITOS ISO'!J$7:J$14,""))</f>
        <v>0</v>
      </c>
      <c r="M25" s="2">
        <f>IF($B25="","",_xlfn.XLOOKUP($B$19,PROCESOS,'MATRIZ REQUISITOS ISO'!K$7:K$14,""))</f>
        <v>3</v>
      </c>
      <c r="N25" s="2">
        <f>IF($B25="","",_xlfn.XLOOKUP($B$19,PROCESOS,'MATRIZ REQUISITOS ISO'!L$7:L$14,""))</f>
        <v>3</v>
      </c>
      <c r="O25" s="2">
        <f>IF($B25="","",_xlfn.XLOOKUP($B$19,PROCESOS,'MATRIZ REQUISITOS ISO'!M$7:M$14,""))</f>
        <v>0</v>
      </c>
      <c r="P25" s="2">
        <f>IF($B25="","",_xlfn.XLOOKUP($B$19,PROCESOS,'MATRIZ REQUISITOS ISO'!N$7:N$14,""))</f>
        <v>3</v>
      </c>
      <c r="Q25" s="2">
        <f>IF($B25="","",_xlfn.XLOOKUP($B$19,PROCESOS,'MATRIZ REQUISITOS ISO'!O$7:O$14,""))</f>
        <v>3</v>
      </c>
      <c r="R25" s="2">
        <f>IF($B25="","",_xlfn.XLOOKUP($B$19,PROCESOS,'MATRIZ REQUISITOS ISO'!P$7:P$14,""))</f>
        <v>3</v>
      </c>
      <c r="S25" s="2">
        <f>IF($B25="","",_xlfn.XLOOKUP($B$19,PROCESOS,'MATRIZ REQUISITOS ISO'!Q$7:Q$14,""))</f>
        <v>3</v>
      </c>
      <c r="T25" s="2">
        <f>IF($B25="","",_xlfn.XLOOKUP($B$19,PROCESOS,'MATRIZ REQUISITOS ISO'!R$7:R$14,""))</f>
        <v>3</v>
      </c>
      <c r="U25" s="2">
        <f>IF($B25="","",_xlfn.XLOOKUP($B$19,PROCESOS,'MATRIZ REQUISITOS ISO'!S$7:S$14,""))</f>
        <v>0</v>
      </c>
      <c r="V25" s="2">
        <f>IF($B25="","",_xlfn.XLOOKUP($B$19,PROCESOS,'MATRIZ REQUISITOS ISO'!T$7:T$14,""))</f>
        <v>0</v>
      </c>
      <c r="W25" s="2">
        <f>IF($B25="","",_xlfn.XLOOKUP($B$19,PROCESOS,'MATRIZ REQUISITOS ISO'!U$7:U$14,""))</f>
        <v>0</v>
      </c>
      <c r="X25" s="2">
        <f>IF($B25="","",_xlfn.XLOOKUP($B$19,PROCESOS,'MATRIZ REQUISITOS ISO'!V$7:V$14,""))</f>
        <v>0</v>
      </c>
      <c r="Y25" s="2">
        <f>IF($B25="","",_xlfn.XLOOKUP($B$19,PROCESOS,'MATRIZ REQUISITOS ISO'!W$7:W$14,""))</f>
        <v>3</v>
      </c>
      <c r="Z25" s="2">
        <f>IF($B25="","",_xlfn.XLOOKUP($B$19,PROCESOS,'MATRIZ REQUISITOS ISO'!X$7:X$14,""))</f>
        <v>0</v>
      </c>
      <c r="AA25" s="2">
        <f>IF($B25="","",_xlfn.XLOOKUP($B$19,PROCESOS,'MATRIZ REQUISITOS ISO'!Y$7:Y$14,""))</f>
        <v>3</v>
      </c>
      <c r="AB25" s="2">
        <f>IF($B25="","",_xlfn.XLOOKUP($B$19,PROCESOS,'MATRIZ REQUISITOS ISO'!Z$7:Z$14,""))</f>
        <v>3</v>
      </c>
      <c r="AC25" s="2">
        <f>IF($B25="","",_xlfn.XLOOKUP($B$19,PROCESOS,'MATRIZ REQUISITOS ISO'!AA$7:AA$14,""))</f>
        <v>0</v>
      </c>
      <c r="AD25" s="2">
        <f>IF($B25="","",_xlfn.XLOOKUP($B$19,PROCESOS,'MATRIZ REQUISITOS ISO'!AB$7:AB$14,""))</f>
        <v>3</v>
      </c>
      <c r="AE25" s="2">
        <f>IF($B25="","",_xlfn.XLOOKUP($B$19,PROCESOS,'MATRIZ REQUISITOS ISO'!AC$7:AC$14,""))</f>
        <v>3</v>
      </c>
      <c r="AF25" s="2">
        <f>IF($B25="","",_xlfn.XLOOKUP($B$19,PROCESOS,'MATRIZ REQUISITOS ISO'!AD$7:AD$14,""))</f>
        <v>3</v>
      </c>
      <c r="AG25" s="2">
        <f>IF($B25="","",_xlfn.XLOOKUP($B$19,PROCESOS,'MATRIZ REQUISITOS ISO'!AE$7:AE$14,""))</f>
        <v>3</v>
      </c>
      <c r="AH25" t="str">
        <f t="shared" si="1"/>
        <v>Mantenimiento_y_Calibración</v>
      </c>
    </row>
    <row r="26" spans="2:34" ht="210">
      <c r="B26" s="6" t="s">
        <v>175</v>
      </c>
      <c r="C26" s="6" t="s">
        <v>166</v>
      </c>
      <c r="D26" s="4" t="s">
        <v>1434</v>
      </c>
      <c r="E26" s="4"/>
      <c r="F26" s="2">
        <f>IF($B26="","",_xlfn.XLOOKUP($B$19,PROCESOS,'MATRIZ REQUISITOS ISO'!D$7:D$14,""))</f>
        <v>0</v>
      </c>
      <c r="G26" s="2">
        <f>IF($B26="","",_xlfn.XLOOKUP($B$19,PROCESOS,'MATRIZ REQUISITOS ISO'!E$7:E$14,""))</f>
        <v>0</v>
      </c>
      <c r="H26" s="2">
        <f>IF($B26="","",_xlfn.XLOOKUP($B$19,PROCESOS,'MATRIZ REQUISITOS ISO'!F$7:F$14,""))</f>
        <v>0</v>
      </c>
      <c r="I26" s="2">
        <f>IF($B26="","",_xlfn.XLOOKUP($B$19,PROCESOS,'MATRIZ REQUISITOS ISO'!G$7:G$14,""))</f>
        <v>3</v>
      </c>
      <c r="J26" s="2">
        <f>IF($B26="","",_xlfn.XLOOKUP($B$19,PROCESOS,'MATRIZ REQUISITOS ISO'!H$7:H$14,""))</f>
        <v>0</v>
      </c>
      <c r="K26" s="2">
        <f>IF($B26="","",_xlfn.XLOOKUP($B$19,PROCESOS,'MATRIZ REQUISITOS ISO'!I$7:I$14,""))</f>
        <v>0</v>
      </c>
      <c r="L26" s="2">
        <f>IF($B26="","",_xlfn.XLOOKUP($B$19,PROCESOS,'MATRIZ REQUISITOS ISO'!J$7:J$14,""))</f>
        <v>0</v>
      </c>
      <c r="M26" s="2">
        <f>IF($B26="","",_xlfn.XLOOKUP($B$19,PROCESOS,'MATRIZ REQUISITOS ISO'!K$7:K$14,""))</f>
        <v>3</v>
      </c>
      <c r="N26" s="2">
        <f>IF($B26="","",_xlfn.XLOOKUP($B$19,PROCESOS,'MATRIZ REQUISITOS ISO'!L$7:L$14,""))</f>
        <v>3</v>
      </c>
      <c r="O26" s="2">
        <f>IF($B26="","",_xlfn.XLOOKUP($B$19,PROCESOS,'MATRIZ REQUISITOS ISO'!M$7:M$14,""))</f>
        <v>0</v>
      </c>
      <c r="P26" s="2">
        <f>IF($B26="","",_xlfn.XLOOKUP($B$19,PROCESOS,'MATRIZ REQUISITOS ISO'!N$7:N$14,""))</f>
        <v>3</v>
      </c>
      <c r="Q26" s="2">
        <f>IF($B26="","",_xlfn.XLOOKUP($B$19,PROCESOS,'MATRIZ REQUISITOS ISO'!O$7:O$14,""))</f>
        <v>3</v>
      </c>
      <c r="R26" s="2">
        <f>IF($B26="","",_xlfn.XLOOKUP($B$19,PROCESOS,'MATRIZ REQUISITOS ISO'!P$7:P$14,""))</f>
        <v>3</v>
      </c>
      <c r="S26" s="2">
        <f>IF($B26="","",_xlfn.XLOOKUP($B$19,PROCESOS,'MATRIZ REQUISITOS ISO'!Q$7:Q$14,""))</f>
        <v>3</v>
      </c>
      <c r="T26" s="2">
        <f>IF($B26="","",_xlfn.XLOOKUP($B$19,PROCESOS,'MATRIZ REQUISITOS ISO'!R$7:R$14,""))</f>
        <v>3</v>
      </c>
      <c r="U26" s="2">
        <f>IF($B26="","",_xlfn.XLOOKUP($B$19,PROCESOS,'MATRIZ REQUISITOS ISO'!S$7:S$14,""))</f>
        <v>0</v>
      </c>
      <c r="V26" s="2">
        <f>IF($B26="","",_xlfn.XLOOKUP($B$19,PROCESOS,'MATRIZ REQUISITOS ISO'!T$7:T$14,""))</f>
        <v>0</v>
      </c>
      <c r="W26" s="2">
        <f>IF($B26="","",_xlfn.XLOOKUP($B$19,PROCESOS,'MATRIZ REQUISITOS ISO'!U$7:U$14,""))</f>
        <v>0</v>
      </c>
      <c r="X26" s="2">
        <f>IF($B26="","",_xlfn.XLOOKUP($B$19,PROCESOS,'MATRIZ REQUISITOS ISO'!V$7:V$14,""))</f>
        <v>0</v>
      </c>
      <c r="Y26" s="2">
        <f>IF($B26="","",_xlfn.XLOOKUP($B$19,PROCESOS,'MATRIZ REQUISITOS ISO'!W$7:W$14,""))</f>
        <v>3</v>
      </c>
      <c r="Z26" s="2">
        <f>IF($B26="","",_xlfn.XLOOKUP($B$19,PROCESOS,'MATRIZ REQUISITOS ISO'!X$7:X$14,""))</f>
        <v>0</v>
      </c>
      <c r="AA26" s="2">
        <f>IF($B26="","",_xlfn.XLOOKUP($B$19,PROCESOS,'MATRIZ REQUISITOS ISO'!Y$7:Y$14,""))</f>
        <v>3</v>
      </c>
      <c r="AB26" s="2">
        <f>IF($B26="","",_xlfn.XLOOKUP($B$19,PROCESOS,'MATRIZ REQUISITOS ISO'!Z$7:Z$14,""))</f>
        <v>3</v>
      </c>
      <c r="AC26" s="2">
        <f>IF($B26="","",_xlfn.XLOOKUP($B$19,PROCESOS,'MATRIZ REQUISITOS ISO'!AA$7:AA$14,""))</f>
        <v>0</v>
      </c>
      <c r="AD26" s="2">
        <f>IF($B26="","",_xlfn.XLOOKUP($B$19,PROCESOS,'MATRIZ REQUISITOS ISO'!AB$7:AB$14,""))</f>
        <v>3</v>
      </c>
      <c r="AE26" s="2">
        <f>IF($B26="","",_xlfn.XLOOKUP($B$19,PROCESOS,'MATRIZ REQUISITOS ISO'!AC$7:AC$14,""))</f>
        <v>3</v>
      </c>
      <c r="AF26" s="2">
        <f>IF($B26="","",_xlfn.XLOOKUP($B$19,PROCESOS,'MATRIZ REQUISITOS ISO'!AD$7:AD$14,""))</f>
        <v>3</v>
      </c>
      <c r="AG26" s="2">
        <f>IF($B26="","",_xlfn.XLOOKUP($B$19,PROCESOS,'MATRIZ REQUISITOS ISO'!AE$7:AE$14,""))</f>
        <v>3</v>
      </c>
      <c r="AH26" t="str">
        <f t="shared" si="1"/>
        <v>Mantenimiento_y_Calibración</v>
      </c>
    </row>
    <row r="27" spans="2:34" ht="30">
      <c r="B27" s="6" t="s">
        <v>162</v>
      </c>
      <c r="C27" s="6" t="s">
        <v>159</v>
      </c>
      <c r="D27" s="4" t="s">
        <v>171</v>
      </c>
      <c r="E27" s="4"/>
      <c r="F27" s="2">
        <f>IF($B27="","",_xlfn.XLOOKUP($B$19,PROCESOS,'MATRIZ REQUISITOS ISO'!D$7:D$14,""))</f>
        <v>0</v>
      </c>
      <c r="G27" s="2">
        <f>IF($B27="","",_xlfn.XLOOKUP($B$19,PROCESOS,'MATRIZ REQUISITOS ISO'!E$7:E$14,""))</f>
        <v>0</v>
      </c>
      <c r="H27" s="2">
        <f>IF($B27="","",_xlfn.XLOOKUP($B$19,PROCESOS,'MATRIZ REQUISITOS ISO'!F$7:F$14,""))</f>
        <v>0</v>
      </c>
      <c r="I27" s="2">
        <f>IF($B27="","",_xlfn.XLOOKUP($B$19,PROCESOS,'MATRIZ REQUISITOS ISO'!G$7:G$14,""))</f>
        <v>3</v>
      </c>
      <c r="J27" s="2">
        <f>IF($B27="","",_xlfn.XLOOKUP($B$19,PROCESOS,'MATRIZ REQUISITOS ISO'!H$7:H$14,""))</f>
        <v>0</v>
      </c>
      <c r="K27" s="2">
        <f>IF($B27="","",_xlfn.XLOOKUP($B$19,PROCESOS,'MATRIZ REQUISITOS ISO'!I$7:I$14,""))</f>
        <v>0</v>
      </c>
      <c r="L27" s="2">
        <f>IF($B27="","",_xlfn.XLOOKUP($B$19,PROCESOS,'MATRIZ REQUISITOS ISO'!J$7:J$14,""))</f>
        <v>0</v>
      </c>
      <c r="M27" s="2">
        <f>IF($B27="","",_xlfn.XLOOKUP($B$19,PROCESOS,'MATRIZ REQUISITOS ISO'!K$7:K$14,""))</f>
        <v>3</v>
      </c>
      <c r="N27" s="2">
        <f>IF($B27="","",_xlfn.XLOOKUP($B$19,PROCESOS,'MATRIZ REQUISITOS ISO'!L$7:L$14,""))</f>
        <v>3</v>
      </c>
      <c r="O27" s="2">
        <f>IF($B27="","",_xlfn.XLOOKUP($B$19,PROCESOS,'MATRIZ REQUISITOS ISO'!M$7:M$14,""))</f>
        <v>0</v>
      </c>
      <c r="P27" s="2">
        <f>IF($B27="","",_xlfn.XLOOKUP($B$19,PROCESOS,'MATRIZ REQUISITOS ISO'!N$7:N$14,""))</f>
        <v>3</v>
      </c>
      <c r="Q27" s="2">
        <f>IF($B27="","",_xlfn.XLOOKUP($B$19,PROCESOS,'MATRIZ REQUISITOS ISO'!O$7:O$14,""))</f>
        <v>3</v>
      </c>
      <c r="R27" s="2">
        <f>IF($B27="","",_xlfn.XLOOKUP($B$19,PROCESOS,'MATRIZ REQUISITOS ISO'!P$7:P$14,""))</f>
        <v>3</v>
      </c>
      <c r="S27" s="2">
        <f>IF($B27="","",_xlfn.XLOOKUP($B$19,PROCESOS,'MATRIZ REQUISITOS ISO'!Q$7:Q$14,""))</f>
        <v>3</v>
      </c>
      <c r="T27" s="2">
        <f>IF($B27="","",_xlfn.XLOOKUP($B$19,PROCESOS,'MATRIZ REQUISITOS ISO'!R$7:R$14,""))</f>
        <v>3</v>
      </c>
      <c r="U27" s="2">
        <f>IF($B27="","",_xlfn.XLOOKUP($B$19,PROCESOS,'MATRIZ REQUISITOS ISO'!S$7:S$14,""))</f>
        <v>0</v>
      </c>
      <c r="V27" s="2">
        <f>IF($B27="","",_xlfn.XLOOKUP($B$19,PROCESOS,'MATRIZ REQUISITOS ISO'!T$7:T$14,""))</f>
        <v>0</v>
      </c>
      <c r="W27" s="2">
        <f>IF($B27="","",_xlfn.XLOOKUP($B$19,PROCESOS,'MATRIZ REQUISITOS ISO'!U$7:U$14,""))</f>
        <v>0</v>
      </c>
      <c r="X27" s="2">
        <f>IF($B27="","",_xlfn.XLOOKUP($B$19,PROCESOS,'MATRIZ REQUISITOS ISO'!V$7:V$14,""))</f>
        <v>0</v>
      </c>
      <c r="Y27" s="2">
        <f>IF($B27="","",_xlfn.XLOOKUP($B$19,PROCESOS,'MATRIZ REQUISITOS ISO'!W$7:W$14,""))</f>
        <v>3</v>
      </c>
      <c r="Z27" s="2">
        <f>IF($B27="","",_xlfn.XLOOKUP($B$19,PROCESOS,'MATRIZ REQUISITOS ISO'!X$7:X$14,""))</f>
        <v>0</v>
      </c>
      <c r="AA27" s="2">
        <f>IF($B27="","",_xlfn.XLOOKUP($B$19,PROCESOS,'MATRIZ REQUISITOS ISO'!Y$7:Y$14,""))</f>
        <v>3</v>
      </c>
      <c r="AB27" s="2">
        <f>IF($B27="","",_xlfn.XLOOKUP($B$19,PROCESOS,'MATRIZ REQUISITOS ISO'!Z$7:Z$14,""))</f>
        <v>3</v>
      </c>
      <c r="AC27" s="2">
        <f>IF($B27="","",_xlfn.XLOOKUP($B$19,PROCESOS,'MATRIZ REQUISITOS ISO'!AA$7:AA$14,""))</f>
        <v>0</v>
      </c>
      <c r="AD27" s="2">
        <f>IF($B27="","",_xlfn.XLOOKUP($B$19,PROCESOS,'MATRIZ REQUISITOS ISO'!AB$7:AB$14,""))</f>
        <v>3</v>
      </c>
      <c r="AE27" s="2">
        <f>IF($B27="","",_xlfn.XLOOKUP($B$19,PROCESOS,'MATRIZ REQUISITOS ISO'!AC$7:AC$14,""))</f>
        <v>3</v>
      </c>
      <c r="AF27" s="2">
        <f>IF($B27="","",_xlfn.XLOOKUP($B$19,PROCESOS,'MATRIZ REQUISITOS ISO'!AD$7:AD$14,""))</f>
        <v>3</v>
      </c>
      <c r="AG27" s="2">
        <f>IF($B27="","",_xlfn.XLOOKUP($B$19,PROCESOS,'MATRIZ REQUISITOS ISO'!AE$7:AE$14,""))</f>
        <v>3</v>
      </c>
      <c r="AH27" t="str">
        <f t="shared" si="1"/>
        <v>Mantenimiento_y_Calibración</v>
      </c>
    </row>
    <row r="28" spans="2:34" ht="120">
      <c r="B28" s="6" t="s">
        <v>304</v>
      </c>
      <c r="C28" s="6" t="s">
        <v>166</v>
      </c>
      <c r="D28" s="4" t="s">
        <v>1445</v>
      </c>
      <c r="E28" s="4"/>
      <c r="F28" s="2">
        <f>IF($B28="","",_xlfn.XLOOKUP($B$19,PROCESOS,'MATRIZ REQUISITOS ISO'!D$7:D$14,""))</f>
        <v>0</v>
      </c>
      <c r="G28" s="2">
        <f>IF($B28="","",_xlfn.XLOOKUP($B$19,PROCESOS,'MATRIZ REQUISITOS ISO'!E$7:E$14,""))</f>
        <v>0</v>
      </c>
      <c r="H28" s="2">
        <f>IF($B28="","",_xlfn.XLOOKUP($B$19,PROCESOS,'MATRIZ REQUISITOS ISO'!F$7:F$14,""))</f>
        <v>0</v>
      </c>
      <c r="I28" s="2">
        <f>IF($B28="","",_xlfn.XLOOKUP($B$19,PROCESOS,'MATRIZ REQUISITOS ISO'!G$7:G$14,""))</f>
        <v>3</v>
      </c>
      <c r="J28" s="2">
        <f>IF($B28="","",_xlfn.XLOOKUP($B$19,PROCESOS,'MATRIZ REQUISITOS ISO'!H$7:H$14,""))</f>
        <v>0</v>
      </c>
      <c r="K28" s="2">
        <f>IF($B28="","",_xlfn.XLOOKUP($B$19,PROCESOS,'MATRIZ REQUISITOS ISO'!I$7:I$14,""))</f>
        <v>0</v>
      </c>
      <c r="L28" s="2">
        <f>IF($B28="","",_xlfn.XLOOKUP($B$19,PROCESOS,'MATRIZ REQUISITOS ISO'!J$7:J$14,""))</f>
        <v>0</v>
      </c>
      <c r="M28" s="2">
        <f>IF($B28="","",_xlfn.XLOOKUP($B$19,PROCESOS,'MATRIZ REQUISITOS ISO'!K$7:K$14,""))</f>
        <v>3</v>
      </c>
      <c r="N28" s="2">
        <f>IF($B28="","",_xlfn.XLOOKUP($B$19,PROCESOS,'MATRIZ REQUISITOS ISO'!L$7:L$14,""))</f>
        <v>3</v>
      </c>
      <c r="O28" s="2">
        <f>IF($B28="","",_xlfn.XLOOKUP($B$19,PROCESOS,'MATRIZ REQUISITOS ISO'!M$7:M$14,""))</f>
        <v>0</v>
      </c>
      <c r="P28" s="2">
        <f>IF($B28="","",_xlfn.XLOOKUP($B$19,PROCESOS,'MATRIZ REQUISITOS ISO'!N$7:N$14,""))</f>
        <v>3</v>
      </c>
      <c r="Q28" s="2">
        <f>IF($B28="","",_xlfn.XLOOKUP($B$19,PROCESOS,'MATRIZ REQUISITOS ISO'!O$7:O$14,""))</f>
        <v>3</v>
      </c>
      <c r="R28" s="2">
        <f>IF($B28="","",_xlfn.XLOOKUP($B$19,PROCESOS,'MATRIZ REQUISITOS ISO'!P$7:P$14,""))</f>
        <v>3</v>
      </c>
      <c r="S28" s="2">
        <f>IF($B28="","",_xlfn.XLOOKUP($B$19,PROCESOS,'MATRIZ REQUISITOS ISO'!Q$7:Q$14,""))</f>
        <v>3</v>
      </c>
      <c r="T28" s="2">
        <f>IF($B28="","",_xlfn.XLOOKUP($B$19,PROCESOS,'MATRIZ REQUISITOS ISO'!R$7:R$14,""))</f>
        <v>3</v>
      </c>
      <c r="U28" s="2">
        <f>IF($B28="","",_xlfn.XLOOKUP($B$19,PROCESOS,'MATRIZ REQUISITOS ISO'!S$7:S$14,""))</f>
        <v>0</v>
      </c>
      <c r="V28" s="2">
        <f>IF($B28="","",_xlfn.XLOOKUP($B$19,PROCESOS,'MATRIZ REQUISITOS ISO'!T$7:T$14,""))</f>
        <v>0</v>
      </c>
      <c r="W28" s="2">
        <f>IF($B28="","",_xlfn.XLOOKUP($B$19,PROCESOS,'MATRIZ REQUISITOS ISO'!U$7:U$14,""))</f>
        <v>0</v>
      </c>
      <c r="X28" s="2">
        <f>IF($B28="","",_xlfn.XLOOKUP($B$19,PROCESOS,'MATRIZ REQUISITOS ISO'!V$7:V$14,""))</f>
        <v>0</v>
      </c>
      <c r="Y28" s="2">
        <f>IF($B28="","",_xlfn.XLOOKUP($B$19,PROCESOS,'MATRIZ REQUISITOS ISO'!W$7:W$14,""))</f>
        <v>3</v>
      </c>
      <c r="Z28" s="2">
        <f>IF($B28="","",_xlfn.XLOOKUP($B$19,PROCESOS,'MATRIZ REQUISITOS ISO'!X$7:X$14,""))</f>
        <v>0</v>
      </c>
      <c r="AA28" s="2">
        <f>IF($B28="","",_xlfn.XLOOKUP($B$19,PROCESOS,'MATRIZ REQUISITOS ISO'!Y$7:Y$14,""))</f>
        <v>3</v>
      </c>
      <c r="AB28" s="2">
        <f>IF($B28="","",_xlfn.XLOOKUP($B$19,PROCESOS,'MATRIZ REQUISITOS ISO'!Z$7:Z$14,""))</f>
        <v>3</v>
      </c>
      <c r="AC28" s="2">
        <f>IF($B28="","",_xlfn.XLOOKUP($B$19,PROCESOS,'MATRIZ REQUISITOS ISO'!AA$7:AA$14,""))</f>
        <v>0</v>
      </c>
      <c r="AD28" s="2">
        <f>IF($B28="","",_xlfn.XLOOKUP($B$19,PROCESOS,'MATRIZ REQUISITOS ISO'!AB$7:AB$14,""))</f>
        <v>3</v>
      </c>
      <c r="AE28" s="2">
        <f>IF($B28="","",_xlfn.XLOOKUP($B$19,PROCESOS,'MATRIZ REQUISITOS ISO'!AC$7:AC$14,""))</f>
        <v>3</v>
      </c>
      <c r="AF28" s="2">
        <f>IF($B28="","",_xlfn.XLOOKUP($B$19,PROCESOS,'MATRIZ REQUISITOS ISO'!AD$7:AD$14,""))</f>
        <v>3</v>
      </c>
      <c r="AG28" s="2">
        <f>IF($B28="","",_xlfn.XLOOKUP($B$19,PROCESOS,'MATRIZ REQUISITOS ISO'!AE$7:AE$14,""))</f>
        <v>3</v>
      </c>
      <c r="AH28" t="str">
        <f t="shared" si="1"/>
        <v>Mantenimiento_y_Calibración</v>
      </c>
    </row>
    <row r="29" spans="2:34">
      <c r="F29" s="2" t="str">
        <f>IF($B29="","",_xlfn.XLOOKUP($B$19,PROCESOS,'MATRIZ REQUISITOS ISO'!D$7:D$14,""))</f>
        <v/>
      </c>
      <c r="G29" s="2" t="str">
        <f>IF($B29="","",_xlfn.XLOOKUP($B$19,PROCESOS,'MATRIZ REQUISITOS ISO'!E$7:E$14,""))</f>
        <v/>
      </c>
      <c r="H29" s="2" t="str">
        <f>IF($B29="","",_xlfn.XLOOKUP($B$19,PROCESOS,'MATRIZ REQUISITOS ISO'!F$7:F$14,""))</f>
        <v/>
      </c>
      <c r="I29" s="2" t="str">
        <f>IF($B29="","",_xlfn.XLOOKUP($B$19,PROCESOS,'MATRIZ REQUISITOS ISO'!G$7:G$14,""))</f>
        <v/>
      </c>
      <c r="J29" s="2" t="str">
        <f>IF($B29="","",_xlfn.XLOOKUP($B$19,PROCESOS,'MATRIZ REQUISITOS ISO'!H$7:H$14,""))</f>
        <v/>
      </c>
      <c r="K29" s="2" t="str">
        <f>IF($B29="","",_xlfn.XLOOKUP($B$19,PROCESOS,'MATRIZ REQUISITOS ISO'!I$7:I$14,""))</f>
        <v/>
      </c>
      <c r="L29" s="2" t="str">
        <f>IF($B29="","",_xlfn.XLOOKUP($B$19,PROCESOS,'MATRIZ REQUISITOS ISO'!J$7:J$14,""))</f>
        <v/>
      </c>
      <c r="M29" s="2" t="str">
        <f>IF($B29="","",_xlfn.XLOOKUP($B$19,PROCESOS,'MATRIZ REQUISITOS ISO'!K$7:K$14,""))</f>
        <v/>
      </c>
      <c r="N29" s="2" t="str">
        <f>IF($B29="","",_xlfn.XLOOKUP($B$19,PROCESOS,'MATRIZ REQUISITOS ISO'!L$7:L$14,""))</f>
        <v/>
      </c>
      <c r="O29" s="2" t="str">
        <f>IF($B29="","",_xlfn.XLOOKUP($B$19,PROCESOS,'MATRIZ REQUISITOS ISO'!M$7:M$14,""))</f>
        <v/>
      </c>
      <c r="P29" s="2" t="str">
        <f>IF($B29="","",_xlfn.XLOOKUP($B$19,PROCESOS,'MATRIZ REQUISITOS ISO'!N$7:N$14,""))</f>
        <v/>
      </c>
      <c r="Q29" s="2" t="str">
        <f>IF($B29="","",_xlfn.XLOOKUP($B$19,PROCESOS,'MATRIZ REQUISITOS ISO'!O$7:O$14,""))</f>
        <v/>
      </c>
      <c r="R29" s="2" t="str">
        <f>IF($B29="","",_xlfn.XLOOKUP($B$19,PROCESOS,'MATRIZ REQUISITOS ISO'!P$7:P$14,""))</f>
        <v/>
      </c>
      <c r="S29" s="2" t="str">
        <f>IF($B29="","",_xlfn.XLOOKUP($B$19,PROCESOS,'MATRIZ REQUISITOS ISO'!Q$7:Q$14,""))</f>
        <v/>
      </c>
      <c r="T29" s="2" t="str">
        <f>IF($B29="","",_xlfn.XLOOKUP($B$19,PROCESOS,'MATRIZ REQUISITOS ISO'!R$7:R$14,""))</f>
        <v/>
      </c>
      <c r="U29" s="2" t="str">
        <f>IF($B29="","",_xlfn.XLOOKUP($B$19,PROCESOS,'MATRIZ REQUISITOS ISO'!S$7:S$14,""))</f>
        <v/>
      </c>
      <c r="V29" s="2" t="str">
        <f>IF($B29="","",_xlfn.XLOOKUP($B$19,PROCESOS,'MATRIZ REQUISITOS ISO'!T$7:T$14,""))</f>
        <v/>
      </c>
      <c r="W29" s="2" t="str">
        <f>IF($B29="","",_xlfn.XLOOKUP($B$19,PROCESOS,'MATRIZ REQUISITOS ISO'!U$7:U$14,""))</f>
        <v/>
      </c>
      <c r="X29" s="2" t="str">
        <f>IF($B29="","",_xlfn.XLOOKUP($B$19,PROCESOS,'MATRIZ REQUISITOS ISO'!V$7:V$14,""))</f>
        <v/>
      </c>
      <c r="Y29" s="2" t="str">
        <f>IF($B29="","",_xlfn.XLOOKUP($B$19,PROCESOS,'MATRIZ REQUISITOS ISO'!W$7:W$14,""))</f>
        <v/>
      </c>
      <c r="Z29" s="2" t="str">
        <f>IF($B29="","",_xlfn.XLOOKUP($B$19,PROCESOS,'MATRIZ REQUISITOS ISO'!X$7:X$14,""))</f>
        <v/>
      </c>
      <c r="AA29" s="2" t="str">
        <f>IF($B29="","",_xlfn.XLOOKUP($B$19,PROCESOS,'MATRIZ REQUISITOS ISO'!Y$7:Y$14,""))</f>
        <v/>
      </c>
      <c r="AB29" s="2" t="str">
        <f>IF($B29="","",_xlfn.XLOOKUP($B$19,PROCESOS,'MATRIZ REQUISITOS ISO'!Z$7:Z$14,""))</f>
        <v/>
      </c>
      <c r="AC29" s="2" t="str">
        <f>IF($B29="","",_xlfn.XLOOKUP($B$19,PROCESOS,'MATRIZ REQUISITOS ISO'!AA$7:AA$14,""))</f>
        <v/>
      </c>
      <c r="AD29" s="2" t="str">
        <f>IF($B29="","",_xlfn.XLOOKUP($B$19,PROCESOS,'MATRIZ REQUISITOS ISO'!AB$7:AB$14,""))</f>
        <v/>
      </c>
      <c r="AE29" s="2" t="str">
        <f>IF($B29="","",_xlfn.XLOOKUP($B$19,PROCESOS,'MATRIZ REQUISITOS ISO'!AC$7:AC$14,""))</f>
        <v/>
      </c>
      <c r="AF29" s="2" t="str">
        <f>IF($B29="","",_xlfn.XLOOKUP($B$19,PROCESOS,'MATRIZ REQUISITOS ISO'!AD$7:AD$14,""))</f>
        <v/>
      </c>
      <c r="AG29" s="2" t="str">
        <f>IF($B29="","",_xlfn.XLOOKUP($B$19,PROCESOS,'MATRIZ REQUISITOS ISO'!AE$7:AE$14,""))</f>
        <v/>
      </c>
      <c r="AH29" t="str">
        <f t="shared" si="1"/>
        <v>Mantenimiento_y_Calibración</v>
      </c>
    </row>
    <row r="30" spans="2:34">
      <c r="F30" s="2" t="str">
        <f>IF($B30="","",_xlfn.XLOOKUP($B$19,PROCESOS,'MATRIZ REQUISITOS ISO'!D$7:D$14,""))</f>
        <v/>
      </c>
      <c r="G30" s="2" t="str">
        <f>IF($B30="","",_xlfn.XLOOKUP($B$19,PROCESOS,'MATRIZ REQUISITOS ISO'!E$7:E$14,""))</f>
        <v/>
      </c>
      <c r="H30" s="2" t="str">
        <f>IF($B30="","",_xlfn.XLOOKUP($B$19,PROCESOS,'MATRIZ REQUISITOS ISO'!F$7:F$14,""))</f>
        <v/>
      </c>
      <c r="I30" s="2" t="str">
        <f>IF($B30="","",_xlfn.XLOOKUP($B$19,PROCESOS,'MATRIZ REQUISITOS ISO'!G$7:G$14,""))</f>
        <v/>
      </c>
      <c r="J30" s="2" t="str">
        <f>IF($B30="","",_xlfn.XLOOKUP($B$19,PROCESOS,'MATRIZ REQUISITOS ISO'!H$7:H$14,""))</f>
        <v/>
      </c>
      <c r="K30" s="2" t="str">
        <f>IF($B30="","",_xlfn.XLOOKUP($B$19,PROCESOS,'MATRIZ REQUISITOS ISO'!I$7:I$14,""))</f>
        <v/>
      </c>
      <c r="L30" s="2" t="str">
        <f>IF($B30="","",_xlfn.XLOOKUP($B$19,PROCESOS,'MATRIZ REQUISITOS ISO'!J$7:J$14,""))</f>
        <v/>
      </c>
      <c r="M30" s="2" t="str">
        <f>IF($B30="","",_xlfn.XLOOKUP($B$19,PROCESOS,'MATRIZ REQUISITOS ISO'!K$7:K$14,""))</f>
        <v/>
      </c>
      <c r="N30" s="2" t="str">
        <f>IF($B30="","",_xlfn.XLOOKUP($B$19,PROCESOS,'MATRIZ REQUISITOS ISO'!L$7:L$14,""))</f>
        <v/>
      </c>
      <c r="O30" s="2" t="str">
        <f>IF($B30="","",_xlfn.XLOOKUP($B$19,PROCESOS,'MATRIZ REQUISITOS ISO'!M$7:M$14,""))</f>
        <v/>
      </c>
      <c r="P30" s="2" t="str">
        <f>IF($B30="","",_xlfn.XLOOKUP($B$19,PROCESOS,'MATRIZ REQUISITOS ISO'!N$7:N$14,""))</f>
        <v/>
      </c>
      <c r="Q30" s="2" t="str">
        <f>IF($B30="","",_xlfn.XLOOKUP($B$19,PROCESOS,'MATRIZ REQUISITOS ISO'!O$7:O$14,""))</f>
        <v/>
      </c>
      <c r="R30" s="2" t="str">
        <f>IF($B30="","",_xlfn.XLOOKUP($B$19,PROCESOS,'MATRIZ REQUISITOS ISO'!P$7:P$14,""))</f>
        <v/>
      </c>
      <c r="S30" s="2" t="str">
        <f>IF($B30="","",_xlfn.XLOOKUP($B$19,PROCESOS,'MATRIZ REQUISITOS ISO'!Q$7:Q$14,""))</f>
        <v/>
      </c>
      <c r="T30" s="2" t="str">
        <f>IF($B30="","",_xlfn.XLOOKUP($B$19,PROCESOS,'MATRIZ REQUISITOS ISO'!R$7:R$14,""))</f>
        <v/>
      </c>
      <c r="U30" s="2" t="str">
        <f>IF($B30="","",_xlfn.XLOOKUP($B$19,PROCESOS,'MATRIZ REQUISITOS ISO'!S$7:S$14,""))</f>
        <v/>
      </c>
      <c r="V30" s="2" t="str">
        <f>IF($B30="","",_xlfn.XLOOKUP($B$19,PROCESOS,'MATRIZ REQUISITOS ISO'!T$7:T$14,""))</f>
        <v/>
      </c>
      <c r="W30" s="2" t="str">
        <f>IF($B30="","",_xlfn.XLOOKUP($B$19,PROCESOS,'MATRIZ REQUISITOS ISO'!U$7:U$14,""))</f>
        <v/>
      </c>
      <c r="X30" s="2" t="str">
        <f>IF($B30="","",_xlfn.XLOOKUP($B$19,PROCESOS,'MATRIZ REQUISITOS ISO'!V$7:V$14,""))</f>
        <v/>
      </c>
      <c r="Y30" s="2" t="str">
        <f>IF($B30="","",_xlfn.XLOOKUP($B$19,PROCESOS,'MATRIZ REQUISITOS ISO'!W$7:W$14,""))</f>
        <v/>
      </c>
      <c r="Z30" s="2" t="str">
        <f>IF($B30="","",_xlfn.XLOOKUP($B$19,PROCESOS,'MATRIZ REQUISITOS ISO'!X$7:X$14,""))</f>
        <v/>
      </c>
      <c r="AA30" s="2" t="str">
        <f>IF($B30="","",_xlfn.XLOOKUP($B$19,PROCESOS,'MATRIZ REQUISITOS ISO'!Y$7:Y$14,""))</f>
        <v/>
      </c>
      <c r="AB30" s="2" t="str">
        <f>IF($B30="","",_xlfn.XLOOKUP($B$19,PROCESOS,'MATRIZ REQUISITOS ISO'!Z$7:Z$14,""))</f>
        <v/>
      </c>
      <c r="AC30" s="2" t="str">
        <f>IF($B30="","",_xlfn.XLOOKUP($B$19,PROCESOS,'MATRIZ REQUISITOS ISO'!AA$7:AA$14,""))</f>
        <v/>
      </c>
      <c r="AD30" s="2" t="str">
        <f>IF($B30="","",_xlfn.XLOOKUP($B$19,PROCESOS,'MATRIZ REQUISITOS ISO'!AB$7:AB$14,""))</f>
        <v/>
      </c>
      <c r="AE30" s="2" t="str">
        <f>IF($B30="","",_xlfn.XLOOKUP($B$19,PROCESOS,'MATRIZ REQUISITOS ISO'!AC$7:AC$14,""))</f>
        <v/>
      </c>
      <c r="AF30" s="2" t="str">
        <f>IF($B30="","",_xlfn.XLOOKUP($B$19,PROCESOS,'MATRIZ REQUISITOS ISO'!AD$7:AD$14,""))</f>
        <v/>
      </c>
      <c r="AG30" s="2" t="str">
        <f>IF($B30="","",_xlfn.XLOOKUP($B$19,PROCESOS,'MATRIZ REQUISITOS ISO'!AE$7:AE$14,""))</f>
        <v/>
      </c>
      <c r="AH30" t="str">
        <f t="shared" si="1"/>
        <v>Mantenimiento_y_Calibración</v>
      </c>
    </row>
    <row r="31" spans="2:34">
      <c r="F31" s="2" t="str">
        <f>IF($B31="","",_xlfn.XLOOKUP($B$19,PROCESOS,'MATRIZ REQUISITOS ISO'!D$7:D$14,""))</f>
        <v/>
      </c>
      <c r="G31" s="2" t="str">
        <f>IF($B31="","",_xlfn.XLOOKUP($B$19,PROCESOS,'MATRIZ REQUISITOS ISO'!E$7:E$14,""))</f>
        <v/>
      </c>
      <c r="H31" s="2" t="str">
        <f>IF($B31="","",_xlfn.XLOOKUP($B$19,PROCESOS,'MATRIZ REQUISITOS ISO'!F$7:F$14,""))</f>
        <v/>
      </c>
      <c r="I31" s="2" t="str">
        <f>IF($B31="","",_xlfn.XLOOKUP($B$19,PROCESOS,'MATRIZ REQUISITOS ISO'!G$7:G$14,""))</f>
        <v/>
      </c>
      <c r="J31" s="2" t="str">
        <f>IF($B31="","",_xlfn.XLOOKUP($B$19,PROCESOS,'MATRIZ REQUISITOS ISO'!H$7:H$14,""))</f>
        <v/>
      </c>
      <c r="K31" s="2" t="str">
        <f>IF($B31="","",_xlfn.XLOOKUP($B$19,PROCESOS,'MATRIZ REQUISITOS ISO'!I$7:I$14,""))</f>
        <v/>
      </c>
      <c r="L31" s="2" t="str">
        <f>IF($B31="","",_xlfn.XLOOKUP($B$19,PROCESOS,'MATRIZ REQUISITOS ISO'!J$7:J$14,""))</f>
        <v/>
      </c>
      <c r="M31" s="2" t="str">
        <f>IF($B31="","",_xlfn.XLOOKUP($B$19,PROCESOS,'MATRIZ REQUISITOS ISO'!K$7:K$14,""))</f>
        <v/>
      </c>
      <c r="N31" s="2" t="str">
        <f>IF($B31="","",_xlfn.XLOOKUP($B$19,PROCESOS,'MATRIZ REQUISITOS ISO'!L$7:L$14,""))</f>
        <v/>
      </c>
      <c r="O31" s="2" t="str">
        <f>IF($B31="","",_xlfn.XLOOKUP($B$19,PROCESOS,'MATRIZ REQUISITOS ISO'!M$7:M$14,""))</f>
        <v/>
      </c>
      <c r="P31" s="2" t="str">
        <f>IF($B31="","",_xlfn.XLOOKUP($B$19,PROCESOS,'MATRIZ REQUISITOS ISO'!N$7:N$14,""))</f>
        <v/>
      </c>
      <c r="Q31" s="2" t="str">
        <f>IF($B31="","",_xlfn.XLOOKUP($B$19,PROCESOS,'MATRIZ REQUISITOS ISO'!O$7:O$14,""))</f>
        <v/>
      </c>
      <c r="R31" s="2" t="str">
        <f>IF($B31="","",_xlfn.XLOOKUP($B$19,PROCESOS,'MATRIZ REQUISITOS ISO'!P$7:P$14,""))</f>
        <v/>
      </c>
      <c r="S31" s="2" t="str">
        <f>IF($B31="","",_xlfn.XLOOKUP($B$19,PROCESOS,'MATRIZ REQUISITOS ISO'!Q$7:Q$14,""))</f>
        <v/>
      </c>
      <c r="T31" s="2" t="str">
        <f>IF($B31="","",_xlfn.XLOOKUP($B$19,PROCESOS,'MATRIZ REQUISITOS ISO'!R$7:R$14,""))</f>
        <v/>
      </c>
      <c r="U31" s="2" t="str">
        <f>IF($B31="","",_xlfn.XLOOKUP($B$19,PROCESOS,'MATRIZ REQUISITOS ISO'!S$7:S$14,""))</f>
        <v/>
      </c>
      <c r="V31" s="2" t="str">
        <f>IF($B31="","",_xlfn.XLOOKUP($B$19,PROCESOS,'MATRIZ REQUISITOS ISO'!T$7:T$14,""))</f>
        <v/>
      </c>
      <c r="W31" s="2" t="str">
        <f>IF($B31="","",_xlfn.XLOOKUP($B$19,PROCESOS,'MATRIZ REQUISITOS ISO'!U$7:U$14,""))</f>
        <v/>
      </c>
      <c r="X31" s="2" t="str">
        <f>IF($B31="","",_xlfn.XLOOKUP($B$19,PROCESOS,'MATRIZ REQUISITOS ISO'!V$7:V$14,""))</f>
        <v/>
      </c>
      <c r="Y31" s="2" t="str">
        <f>IF($B31="","",_xlfn.XLOOKUP($B$19,PROCESOS,'MATRIZ REQUISITOS ISO'!W$7:W$14,""))</f>
        <v/>
      </c>
      <c r="Z31" s="2" t="str">
        <f>IF($B31="","",_xlfn.XLOOKUP($B$19,PROCESOS,'MATRIZ REQUISITOS ISO'!X$7:X$14,""))</f>
        <v/>
      </c>
      <c r="AA31" s="2" t="str">
        <f>IF($B31="","",_xlfn.XLOOKUP($B$19,PROCESOS,'MATRIZ REQUISITOS ISO'!Y$7:Y$14,""))</f>
        <v/>
      </c>
      <c r="AB31" s="2" t="str">
        <f>IF($B31="","",_xlfn.XLOOKUP($B$19,PROCESOS,'MATRIZ REQUISITOS ISO'!Z$7:Z$14,""))</f>
        <v/>
      </c>
      <c r="AC31" s="2" t="str">
        <f>IF($B31="","",_xlfn.XLOOKUP($B$19,PROCESOS,'MATRIZ REQUISITOS ISO'!AA$7:AA$14,""))</f>
        <v/>
      </c>
      <c r="AD31" s="2" t="str">
        <f>IF($B31="","",_xlfn.XLOOKUP($B$19,PROCESOS,'MATRIZ REQUISITOS ISO'!AB$7:AB$14,""))</f>
        <v/>
      </c>
      <c r="AE31" s="2" t="str">
        <f>IF($B31="","",_xlfn.XLOOKUP($B$19,PROCESOS,'MATRIZ REQUISITOS ISO'!AC$7:AC$14,""))</f>
        <v/>
      </c>
      <c r="AF31" s="2" t="str">
        <f>IF($B31="","",_xlfn.XLOOKUP($B$19,PROCESOS,'MATRIZ REQUISITOS ISO'!AD$7:AD$14,""))</f>
        <v/>
      </c>
      <c r="AG31" s="2" t="str">
        <f>IF($B31="","",_xlfn.XLOOKUP($B$19,PROCESOS,'MATRIZ REQUISITOS ISO'!AE$7:AE$14,""))</f>
        <v/>
      </c>
      <c r="AH31" t="str">
        <f t="shared" si="1"/>
        <v>Mantenimiento_y_Calibración</v>
      </c>
    </row>
    <row r="32" spans="2:34" ht="29.25" thickBot="1">
      <c r="B32" s="9" t="s">
        <v>22</v>
      </c>
      <c r="E32" s="124" t="s">
        <v>0</v>
      </c>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row>
    <row r="33" spans="2:34" ht="38.25" thickBot="1">
      <c r="B33" s="12" t="s">
        <v>123</v>
      </c>
      <c r="C33" s="12" t="s">
        <v>124</v>
      </c>
      <c r="D33" s="17" t="s">
        <v>125</v>
      </c>
      <c r="E33" s="13" t="s">
        <v>126</v>
      </c>
      <c r="F33" s="13" t="s">
        <v>127</v>
      </c>
      <c r="G33" s="13" t="s">
        <v>128</v>
      </c>
      <c r="H33" s="13" t="s">
        <v>129</v>
      </c>
      <c r="I33" s="13" t="s">
        <v>130</v>
      </c>
      <c r="J33" s="13" t="s">
        <v>131</v>
      </c>
      <c r="K33" s="13" t="s">
        <v>132</v>
      </c>
      <c r="L33" s="13" t="s">
        <v>133</v>
      </c>
      <c r="M33" s="13" t="s">
        <v>134</v>
      </c>
      <c r="N33" s="13" t="s">
        <v>135</v>
      </c>
      <c r="O33" s="13" t="s">
        <v>136</v>
      </c>
      <c r="P33" s="13" t="s">
        <v>137</v>
      </c>
      <c r="Q33" s="13" t="s">
        <v>138</v>
      </c>
      <c r="R33" s="13" t="s">
        <v>139</v>
      </c>
      <c r="S33" s="13" t="s">
        <v>140</v>
      </c>
      <c r="T33" s="13" t="s">
        <v>141</v>
      </c>
      <c r="U33" s="13" t="s">
        <v>142</v>
      </c>
      <c r="V33" s="13" t="s">
        <v>143</v>
      </c>
      <c r="W33" s="13" t="s">
        <v>144</v>
      </c>
      <c r="X33" s="13" t="s">
        <v>145</v>
      </c>
      <c r="Y33" s="13" t="s">
        <v>146</v>
      </c>
      <c r="Z33" s="13" t="s">
        <v>147</v>
      </c>
      <c r="AA33" s="13" t="s">
        <v>148</v>
      </c>
      <c r="AB33" s="13" t="s">
        <v>149</v>
      </c>
      <c r="AC33" s="13" t="s">
        <v>150</v>
      </c>
      <c r="AD33" s="13" t="s">
        <v>151</v>
      </c>
      <c r="AE33" s="13" t="s">
        <v>152</v>
      </c>
      <c r="AF33" s="13" t="s">
        <v>153</v>
      </c>
      <c r="AG33" s="13" t="s">
        <v>154</v>
      </c>
      <c r="AH33" s="13" t="s">
        <v>215</v>
      </c>
    </row>
    <row r="34" spans="2:34" ht="30">
      <c r="B34" s="6" t="s">
        <v>184</v>
      </c>
      <c r="C34" s="5" t="s">
        <v>179</v>
      </c>
      <c r="D34" s="4" t="s">
        <v>185</v>
      </c>
      <c r="E34" s="4"/>
      <c r="F34" s="2">
        <f>IF($B34="","",_xlfn.XLOOKUP($B$32,PROCESOS,'MATRIZ REQUISITOS ISO'!D$7:D$14,""))</f>
        <v>0</v>
      </c>
      <c r="G34" s="2">
        <f>IF($B34="","",_xlfn.XLOOKUP($B$32,PROCESOS,'MATRIZ REQUISITOS ISO'!E$7:E$14,""))</f>
        <v>4</v>
      </c>
      <c r="H34" s="2">
        <f>IF($B34="","",_xlfn.XLOOKUP($B$32,PROCESOS,'MATRIZ REQUISITOS ISO'!F$7:F$14,""))</f>
        <v>0</v>
      </c>
      <c r="I34" s="2">
        <f>IF($B34="","",_xlfn.XLOOKUP($B$32,PROCESOS,'MATRIZ REQUISITOS ISO'!G$7:G$14,""))</f>
        <v>4</v>
      </c>
      <c r="J34" s="2">
        <f>IF($B34="","",_xlfn.XLOOKUP($B$32,PROCESOS,'MATRIZ REQUISITOS ISO'!H$7:H$14,""))</f>
        <v>0</v>
      </c>
      <c r="K34" s="2">
        <f>IF($B34="","",_xlfn.XLOOKUP($B$32,PROCESOS,'MATRIZ REQUISITOS ISO'!I$7:I$14,""))</f>
        <v>0</v>
      </c>
      <c r="L34" s="2">
        <f>IF($B34="","",_xlfn.XLOOKUP($B$32,PROCESOS,'MATRIZ REQUISITOS ISO'!J$7:J$14,""))</f>
        <v>0</v>
      </c>
      <c r="M34" s="2">
        <f>IF($B34="","",_xlfn.XLOOKUP($B$32,PROCESOS,'MATRIZ REQUISITOS ISO'!K$7:K$14,""))</f>
        <v>4</v>
      </c>
      <c r="N34" s="2">
        <f>IF($B34="","",_xlfn.XLOOKUP($B$32,PROCESOS,'MATRIZ REQUISITOS ISO'!L$7:L$14,""))</f>
        <v>4</v>
      </c>
      <c r="O34" s="2">
        <f>IF($B34="","",_xlfn.XLOOKUP($B$32,PROCESOS,'MATRIZ REQUISITOS ISO'!M$7:M$14,""))</f>
        <v>0</v>
      </c>
      <c r="P34" s="2">
        <f>IF($B34="","",_xlfn.XLOOKUP($B$32,PROCESOS,'MATRIZ REQUISITOS ISO'!N$7:N$14,""))</f>
        <v>4</v>
      </c>
      <c r="Q34" s="2">
        <f>IF($B34="","",_xlfn.XLOOKUP($B$32,PROCESOS,'MATRIZ REQUISITOS ISO'!O$7:O$14,""))</f>
        <v>4</v>
      </c>
      <c r="R34" s="2">
        <f>IF($B34="","",_xlfn.XLOOKUP($B$32,PROCESOS,'MATRIZ REQUISITOS ISO'!P$7:P$14,""))</f>
        <v>4</v>
      </c>
      <c r="S34" s="2">
        <f>IF($B34="","",_xlfn.XLOOKUP($B$32,PROCESOS,'MATRIZ REQUISITOS ISO'!Q$7:Q$14,""))</f>
        <v>4</v>
      </c>
      <c r="T34" s="2">
        <f>IF($B34="","",_xlfn.XLOOKUP($B$32,PROCESOS,'MATRIZ REQUISITOS ISO'!R$7:R$14,""))</f>
        <v>4</v>
      </c>
      <c r="U34" s="2">
        <f>IF($B34="","",_xlfn.XLOOKUP($B$32,PROCESOS,'MATRIZ REQUISITOS ISO'!S$7:S$14,""))</f>
        <v>4</v>
      </c>
      <c r="V34" s="2">
        <f>IF($B34="","",_xlfn.XLOOKUP($B$32,PROCESOS,'MATRIZ REQUISITOS ISO'!T$7:T$14,""))</f>
        <v>4</v>
      </c>
      <c r="W34" s="2">
        <f>IF($B34="","",_xlfn.XLOOKUP($B$32,PROCESOS,'MATRIZ REQUISITOS ISO'!U$7:U$14,""))</f>
        <v>0</v>
      </c>
      <c r="X34" s="2">
        <f>IF($B34="","",_xlfn.XLOOKUP($B$32,PROCESOS,'MATRIZ REQUISITOS ISO'!V$7:V$14,""))</f>
        <v>0</v>
      </c>
      <c r="Y34" s="2">
        <f>IF($B34="","",_xlfn.XLOOKUP($B$32,PROCESOS,'MATRIZ REQUISITOS ISO'!W$7:W$14,""))</f>
        <v>4</v>
      </c>
      <c r="Z34" s="2">
        <f>IF($B34="","",_xlfn.XLOOKUP($B$32,PROCESOS,'MATRIZ REQUISITOS ISO'!X$7:X$14,""))</f>
        <v>4</v>
      </c>
      <c r="AA34" s="2">
        <f>IF($B34="","",_xlfn.XLOOKUP($B$32,PROCESOS,'MATRIZ REQUISITOS ISO'!Y$7:Y$14,""))</f>
        <v>4</v>
      </c>
      <c r="AB34" s="2">
        <f>IF($B34="","",_xlfn.XLOOKUP($B$32,PROCESOS,'MATRIZ REQUISITOS ISO'!Z$7:Z$14,""))</f>
        <v>4</v>
      </c>
      <c r="AC34" s="2">
        <f>IF($B34="","",_xlfn.XLOOKUP($B$32,PROCESOS,'MATRIZ REQUISITOS ISO'!AA$7:AA$14,""))</f>
        <v>0</v>
      </c>
      <c r="AD34" s="2">
        <f>IF($B34="","",_xlfn.XLOOKUP($B$32,PROCESOS,'MATRIZ REQUISITOS ISO'!AB$7:AB$14,""))</f>
        <v>4</v>
      </c>
      <c r="AE34" s="2">
        <f>IF($B34="","",_xlfn.XLOOKUP($B$32,PROCESOS,'MATRIZ REQUISITOS ISO'!AC$7:AC$14,""))</f>
        <v>4</v>
      </c>
      <c r="AF34" s="2">
        <f>IF($B34="","",_xlfn.XLOOKUP($B$32,PROCESOS,'MATRIZ REQUISITOS ISO'!AD$7:AD$14,""))</f>
        <v>4</v>
      </c>
      <c r="AG34" s="2">
        <f>IF($B34="","",_xlfn.XLOOKUP($B$32,PROCESOS,'MATRIZ REQUISITOS ISO'!AE$7:AE$14,""))</f>
        <v>4</v>
      </c>
      <c r="AH34" t="str">
        <f t="shared" ref="AH34:AH44" si="2">$B$32</f>
        <v>Comercialización</v>
      </c>
    </row>
    <row r="35" spans="2:34" ht="315">
      <c r="B35" s="6" t="s">
        <v>7</v>
      </c>
      <c r="C35" s="5" t="s">
        <v>179</v>
      </c>
      <c r="D35" s="4" t="s">
        <v>244</v>
      </c>
      <c r="E35" s="4"/>
      <c r="F35" s="2">
        <f>IF($B35="","",_xlfn.XLOOKUP($B$32,PROCESOS,'MATRIZ REQUISITOS ISO'!D$7:D$14,""))</f>
        <v>0</v>
      </c>
      <c r="G35" s="2">
        <f>IF($B35="","",_xlfn.XLOOKUP($B$32,PROCESOS,'MATRIZ REQUISITOS ISO'!E$7:E$14,""))</f>
        <v>4</v>
      </c>
      <c r="H35" s="2">
        <f>IF($B35="","",_xlfn.XLOOKUP($B$32,PROCESOS,'MATRIZ REQUISITOS ISO'!F$7:F$14,""))</f>
        <v>0</v>
      </c>
      <c r="I35" s="2">
        <f>IF($B35="","",_xlfn.XLOOKUP($B$32,PROCESOS,'MATRIZ REQUISITOS ISO'!G$7:G$14,""))</f>
        <v>4</v>
      </c>
      <c r="J35" s="2">
        <f>IF($B35="","",_xlfn.XLOOKUP($B$32,PROCESOS,'MATRIZ REQUISITOS ISO'!H$7:H$14,""))</f>
        <v>0</v>
      </c>
      <c r="K35" s="2">
        <f>IF($B35="","",_xlfn.XLOOKUP($B$32,PROCESOS,'MATRIZ REQUISITOS ISO'!I$7:I$14,""))</f>
        <v>0</v>
      </c>
      <c r="L35" s="2">
        <f>IF($B35="","",_xlfn.XLOOKUP($B$32,PROCESOS,'MATRIZ REQUISITOS ISO'!J$7:J$14,""))</f>
        <v>0</v>
      </c>
      <c r="M35" s="2">
        <f>IF($B35="","",_xlfn.XLOOKUP($B$32,PROCESOS,'MATRIZ REQUISITOS ISO'!K$7:K$14,""))</f>
        <v>4</v>
      </c>
      <c r="N35" s="2">
        <f>IF($B35="","",_xlfn.XLOOKUP($B$32,PROCESOS,'MATRIZ REQUISITOS ISO'!L$7:L$14,""))</f>
        <v>4</v>
      </c>
      <c r="O35" s="2">
        <f>IF($B35="","",_xlfn.XLOOKUP($B$32,PROCESOS,'MATRIZ REQUISITOS ISO'!M$7:M$14,""))</f>
        <v>0</v>
      </c>
      <c r="P35" s="2">
        <f>IF($B35="","",_xlfn.XLOOKUP($B$32,PROCESOS,'MATRIZ REQUISITOS ISO'!N$7:N$14,""))</f>
        <v>4</v>
      </c>
      <c r="Q35" s="2">
        <f>IF($B35="","",_xlfn.XLOOKUP($B$32,PROCESOS,'MATRIZ REQUISITOS ISO'!O$7:O$14,""))</f>
        <v>4</v>
      </c>
      <c r="R35" s="2">
        <f>IF($B35="","",_xlfn.XLOOKUP($B$32,PROCESOS,'MATRIZ REQUISITOS ISO'!P$7:P$14,""))</f>
        <v>4</v>
      </c>
      <c r="S35" s="2">
        <f>IF($B35="","",_xlfn.XLOOKUP($B$32,PROCESOS,'MATRIZ REQUISITOS ISO'!Q$7:Q$14,""))</f>
        <v>4</v>
      </c>
      <c r="T35" s="2">
        <f>IF($B35="","",_xlfn.XLOOKUP($B$32,PROCESOS,'MATRIZ REQUISITOS ISO'!R$7:R$14,""))</f>
        <v>4</v>
      </c>
      <c r="U35" s="2">
        <f>IF($B35="","",_xlfn.XLOOKUP($B$32,PROCESOS,'MATRIZ REQUISITOS ISO'!S$7:S$14,""))</f>
        <v>4</v>
      </c>
      <c r="V35" s="2">
        <f>IF($B35="","",_xlfn.XLOOKUP($B$32,PROCESOS,'MATRIZ REQUISITOS ISO'!T$7:T$14,""))</f>
        <v>4</v>
      </c>
      <c r="W35" s="2">
        <f>IF($B35="","",_xlfn.XLOOKUP($B$32,PROCESOS,'MATRIZ REQUISITOS ISO'!U$7:U$14,""))</f>
        <v>0</v>
      </c>
      <c r="X35" s="2">
        <f>IF($B35="","",_xlfn.XLOOKUP($B$32,PROCESOS,'MATRIZ REQUISITOS ISO'!V$7:V$14,""))</f>
        <v>0</v>
      </c>
      <c r="Y35" s="2">
        <f>IF($B35="","",_xlfn.XLOOKUP($B$32,PROCESOS,'MATRIZ REQUISITOS ISO'!W$7:W$14,""))</f>
        <v>4</v>
      </c>
      <c r="Z35" s="2">
        <f>IF($B35="","",_xlfn.XLOOKUP($B$32,PROCESOS,'MATRIZ REQUISITOS ISO'!X$7:X$14,""))</f>
        <v>4</v>
      </c>
      <c r="AA35" s="2">
        <f>IF($B35="","",_xlfn.XLOOKUP($B$32,PROCESOS,'MATRIZ REQUISITOS ISO'!Y$7:Y$14,""))</f>
        <v>4</v>
      </c>
      <c r="AB35" s="2">
        <f>IF($B35="","",_xlfn.XLOOKUP($B$32,PROCESOS,'MATRIZ REQUISITOS ISO'!Z$7:Z$14,""))</f>
        <v>4</v>
      </c>
      <c r="AC35" s="2">
        <f>IF($B35="","",_xlfn.XLOOKUP($B$32,PROCESOS,'MATRIZ REQUISITOS ISO'!AA$7:AA$14,""))</f>
        <v>0</v>
      </c>
      <c r="AD35" s="2">
        <f>IF($B35="","",_xlfn.XLOOKUP($B$32,PROCESOS,'MATRIZ REQUISITOS ISO'!AB$7:AB$14,""))</f>
        <v>4</v>
      </c>
      <c r="AE35" s="2">
        <f>IF($B35="","",_xlfn.XLOOKUP($B$32,PROCESOS,'MATRIZ REQUISITOS ISO'!AC$7:AC$14,""))</f>
        <v>4</v>
      </c>
      <c r="AF35" s="2">
        <f>IF($B35="","",_xlfn.XLOOKUP($B$32,PROCESOS,'MATRIZ REQUISITOS ISO'!AD$7:AD$14,""))</f>
        <v>4</v>
      </c>
      <c r="AG35" s="2">
        <f>IF($B35="","",_xlfn.XLOOKUP($B$32,PROCESOS,'MATRIZ REQUISITOS ISO'!AE$7:AE$14,""))</f>
        <v>4</v>
      </c>
      <c r="AH35" t="str">
        <f t="shared" si="2"/>
        <v>Comercialización</v>
      </c>
    </row>
    <row r="36" spans="2:34" ht="150">
      <c r="B36" s="6" t="s">
        <v>181</v>
      </c>
      <c r="C36" s="5" t="s">
        <v>179</v>
      </c>
      <c r="D36" s="4" t="s">
        <v>225</v>
      </c>
      <c r="E36" s="4"/>
      <c r="F36" s="2">
        <f>IF($B36="","",_xlfn.XLOOKUP($B$32,PROCESOS,'MATRIZ REQUISITOS ISO'!D$7:D$14,""))</f>
        <v>0</v>
      </c>
      <c r="G36" s="2">
        <f>IF($B36="","",_xlfn.XLOOKUP($B$32,PROCESOS,'MATRIZ REQUISITOS ISO'!E$7:E$14,""))</f>
        <v>4</v>
      </c>
      <c r="H36" s="2">
        <f>IF($B36="","",_xlfn.XLOOKUP($B$32,PROCESOS,'MATRIZ REQUISITOS ISO'!F$7:F$14,""))</f>
        <v>0</v>
      </c>
      <c r="I36" s="2">
        <f>IF($B36="","",_xlfn.XLOOKUP($B$32,PROCESOS,'MATRIZ REQUISITOS ISO'!G$7:G$14,""))</f>
        <v>4</v>
      </c>
      <c r="J36" s="2">
        <f>IF($B36="","",_xlfn.XLOOKUP($B$32,PROCESOS,'MATRIZ REQUISITOS ISO'!H$7:H$14,""))</f>
        <v>0</v>
      </c>
      <c r="K36" s="2">
        <f>IF($B36="","",_xlfn.XLOOKUP($B$32,PROCESOS,'MATRIZ REQUISITOS ISO'!I$7:I$14,""))</f>
        <v>0</v>
      </c>
      <c r="L36" s="2">
        <f>IF($B36="","",_xlfn.XLOOKUP($B$32,PROCESOS,'MATRIZ REQUISITOS ISO'!J$7:J$14,""))</f>
        <v>0</v>
      </c>
      <c r="M36" s="2">
        <f>IF($B36="","",_xlfn.XLOOKUP($B$32,PROCESOS,'MATRIZ REQUISITOS ISO'!K$7:K$14,""))</f>
        <v>4</v>
      </c>
      <c r="N36" s="2">
        <f>IF($B36="","",_xlfn.XLOOKUP($B$32,PROCESOS,'MATRIZ REQUISITOS ISO'!L$7:L$14,""))</f>
        <v>4</v>
      </c>
      <c r="O36" s="2">
        <f>IF($B36="","",_xlfn.XLOOKUP($B$32,PROCESOS,'MATRIZ REQUISITOS ISO'!M$7:M$14,""))</f>
        <v>0</v>
      </c>
      <c r="P36" s="2">
        <f>IF($B36="","",_xlfn.XLOOKUP($B$32,PROCESOS,'MATRIZ REQUISITOS ISO'!N$7:N$14,""))</f>
        <v>4</v>
      </c>
      <c r="Q36" s="2">
        <f>IF($B36="","",_xlfn.XLOOKUP($B$32,PROCESOS,'MATRIZ REQUISITOS ISO'!O$7:O$14,""))</f>
        <v>4</v>
      </c>
      <c r="R36" s="2">
        <f>IF($B36="","",_xlfn.XLOOKUP($B$32,PROCESOS,'MATRIZ REQUISITOS ISO'!P$7:P$14,""))</f>
        <v>4</v>
      </c>
      <c r="S36" s="2">
        <f>IF($B36="","",_xlfn.XLOOKUP($B$32,PROCESOS,'MATRIZ REQUISITOS ISO'!Q$7:Q$14,""))</f>
        <v>4</v>
      </c>
      <c r="T36" s="2">
        <f>IF($B36="","",_xlfn.XLOOKUP($B$32,PROCESOS,'MATRIZ REQUISITOS ISO'!R$7:R$14,""))</f>
        <v>4</v>
      </c>
      <c r="U36" s="2">
        <f>IF($B36="","",_xlfn.XLOOKUP($B$32,PROCESOS,'MATRIZ REQUISITOS ISO'!S$7:S$14,""))</f>
        <v>4</v>
      </c>
      <c r="V36" s="2">
        <f>IF($B36="","",_xlfn.XLOOKUP($B$32,PROCESOS,'MATRIZ REQUISITOS ISO'!T$7:T$14,""))</f>
        <v>4</v>
      </c>
      <c r="W36" s="2">
        <f>IF($B36="","",_xlfn.XLOOKUP($B$32,PROCESOS,'MATRIZ REQUISITOS ISO'!U$7:U$14,""))</f>
        <v>0</v>
      </c>
      <c r="X36" s="2">
        <f>IF($B36="","",_xlfn.XLOOKUP($B$32,PROCESOS,'MATRIZ REQUISITOS ISO'!V$7:V$14,""))</f>
        <v>0</v>
      </c>
      <c r="Y36" s="2">
        <f>IF($B36="","",_xlfn.XLOOKUP($B$32,PROCESOS,'MATRIZ REQUISITOS ISO'!W$7:W$14,""))</f>
        <v>4</v>
      </c>
      <c r="Z36" s="2">
        <f>IF($B36="","",_xlfn.XLOOKUP($B$32,PROCESOS,'MATRIZ REQUISITOS ISO'!X$7:X$14,""))</f>
        <v>4</v>
      </c>
      <c r="AA36" s="2">
        <f>IF($B36="","",_xlfn.XLOOKUP($B$32,PROCESOS,'MATRIZ REQUISITOS ISO'!Y$7:Y$14,""))</f>
        <v>4</v>
      </c>
      <c r="AB36" s="2">
        <f>IF($B36="","",_xlfn.XLOOKUP($B$32,PROCESOS,'MATRIZ REQUISITOS ISO'!Z$7:Z$14,""))</f>
        <v>4</v>
      </c>
      <c r="AC36" s="2">
        <f>IF($B36="","",_xlfn.XLOOKUP($B$32,PROCESOS,'MATRIZ REQUISITOS ISO'!AA$7:AA$14,""))</f>
        <v>0</v>
      </c>
      <c r="AD36" s="2">
        <f>IF($B36="","",_xlfn.XLOOKUP($B$32,PROCESOS,'MATRIZ REQUISITOS ISO'!AB$7:AB$14,""))</f>
        <v>4</v>
      </c>
      <c r="AE36" s="2">
        <f>IF($B36="","",_xlfn.XLOOKUP($B$32,PROCESOS,'MATRIZ REQUISITOS ISO'!AC$7:AC$14,""))</f>
        <v>4</v>
      </c>
      <c r="AF36" s="2">
        <f>IF($B36="","",_xlfn.XLOOKUP($B$32,PROCESOS,'MATRIZ REQUISITOS ISO'!AD$7:AD$14,""))</f>
        <v>4</v>
      </c>
      <c r="AG36" s="2">
        <f>IF($B36="","",_xlfn.XLOOKUP($B$32,PROCESOS,'MATRIZ REQUISITOS ISO'!AE$7:AE$14,""))</f>
        <v>4</v>
      </c>
      <c r="AH36" t="str">
        <f t="shared" si="2"/>
        <v>Comercialización</v>
      </c>
    </row>
    <row r="37" spans="2:34" ht="30">
      <c r="B37" s="6" t="s">
        <v>178</v>
      </c>
      <c r="C37" s="5" t="s">
        <v>156</v>
      </c>
      <c r="D37" s="4" t="s">
        <v>218</v>
      </c>
      <c r="E37" s="4"/>
      <c r="F37" s="2">
        <f>IF($B37="","",_xlfn.XLOOKUP($B$32,PROCESOS,'MATRIZ REQUISITOS ISO'!D$7:D$14,""))</f>
        <v>0</v>
      </c>
      <c r="G37" s="2">
        <f>IF($B37="","",_xlfn.XLOOKUP($B$32,PROCESOS,'MATRIZ REQUISITOS ISO'!E$7:E$14,""))</f>
        <v>4</v>
      </c>
      <c r="H37" s="2">
        <f>IF($B37="","",_xlfn.XLOOKUP($B$32,PROCESOS,'MATRIZ REQUISITOS ISO'!F$7:F$14,""))</f>
        <v>0</v>
      </c>
      <c r="I37" s="2">
        <f>IF($B37="","",_xlfn.XLOOKUP($B$32,PROCESOS,'MATRIZ REQUISITOS ISO'!G$7:G$14,""))</f>
        <v>4</v>
      </c>
      <c r="J37" s="2">
        <f>IF($B37="","",_xlfn.XLOOKUP($B$32,PROCESOS,'MATRIZ REQUISITOS ISO'!H$7:H$14,""))</f>
        <v>0</v>
      </c>
      <c r="K37" s="2">
        <f>IF($B37="","",_xlfn.XLOOKUP($B$32,PROCESOS,'MATRIZ REQUISITOS ISO'!I$7:I$14,""))</f>
        <v>0</v>
      </c>
      <c r="L37" s="2">
        <f>IF($B37="","",_xlfn.XLOOKUP($B$32,PROCESOS,'MATRIZ REQUISITOS ISO'!J$7:J$14,""))</f>
        <v>0</v>
      </c>
      <c r="M37" s="2">
        <f>IF($B37="","",_xlfn.XLOOKUP($B$32,PROCESOS,'MATRIZ REQUISITOS ISO'!K$7:K$14,""))</f>
        <v>4</v>
      </c>
      <c r="N37" s="2">
        <f>IF($B37="","",_xlfn.XLOOKUP($B$32,PROCESOS,'MATRIZ REQUISITOS ISO'!L$7:L$14,""))</f>
        <v>4</v>
      </c>
      <c r="O37" s="2">
        <f>IF($B37="","",_xlfn.XLOOKUP($B$32,PROCESOS,'MATRIZ REQUISITOS ISO'!M$7:M$14,""))</f>
        <v>0</v>
      </c>
      <c r="P37" s="2">
        <f>IF($B37="","",_xlfn.XLOOKUP($B$32,PROCESOS,'MATRIZ REQUISITOS ISO'!N$7:N$14,""))</f>
        <v>4</v>
      </c>
      <c r="Q37" s="2">
        <f>IF($B37="","",_xlfn.XLOOKUP($B$32,PROCESOS,'MATRIZ REQUISITOS ISO'!O$7:O$14,""))</f>
        <v>4</v>
      </c>
      <c r="R37" s="2">
        <f>IF($B37="","",_xlfn.XLOOKUP($B$32,PROCESOS,'MATRIZ REQUISITOS ISO'!P$7:P$14,""))</f>
        <v>4</v>
      </c>
      <c r="S37" s="2">
        <f>IF($B37="","",_xlfn.XLOOKUP($B$32,PROCESOS,'MATRIZ REQUISITOS ISO'!Q$7:Q$14,""))</f>
        <v>4</v>
      </c>
      <c r="T37" s="2">
        <f>IF($B37="","",_xlfn.XLOOKUP($B$32,PROCESOS,'MATRIZ REQUISITOS ISO'!R$7:R$14,""))</f>
        <v>4</v>
      </c>
      <c r="U37" s="2">
        <f>IF($B37="","",_xlfn.XLOOKUP($B$32,PROCESOS,'MATRIZ REQUISITOS ISO'!S$7:S$14,""))</f>
        <v>4</v>
      </c>
      <c r="V37" s="2">
        <f>IF($B37="","",_xlfn.XLOOKUP($B$32,PROCESOS,'MATRIZ REQUISITOS ISO'!T$7:T$14,""))</f>
        <v>4</v>
      </c>
      <c r="W37" s="2">
        <f>IF($B37="","",_xlfn.XLOOKUP($B$32,PROCESOS,'MATRIZ REQUISITOS ISO'!U$7:U$14,""))</f>
        <v>0</v>
      </c>
      <c r="X37" s="2">
        <f>IF($B37="","",_xlfn.XLOOKUP($B$32,PROCESOS,'MATRIZ REQUISITOS ISO'!V$7:V$14,""))</f>
        <v>0</v>
      </c>
      <c r="Y37" s="2">
        <f>IF($B37="","",_xlfn.XLOOKUP($B$32,PROCESOS,'MATRIZ REQUISITOS ISO'!W$7:W$14,""))</f>
        <v>4</v>
      </c>
      <c r="Z37" s="2">
        <f>IF($B37="","",_xlfn.XLOOKUP($B$32,PROCESOS,'MATRIZ REQUISITOS ISO'!X$7:X$14,""))</f>
        <v>4</v>
      </c>
      <c r="AA37" s="2">
        <f>IF($B37="","",_xlfn.XLOOKUP($B$32,PROCESOS,'MATRIZ REQUISITOS ISO'!Y$7:Y$14,""))</f>
        <v>4</v>
      </c>
      <c r="AB37" s="2">
        <f>IF($B37="","",_xlfn.XLOOKUP($B$32,PROCESOS,'MATRIZ REQUISITOS ISO'!Z$7:Z$14,""))</f>
        <v>4</v>
      </c>
      <c r="AC37" s="2">
        <f>IF($B37="","",_xlfn.XLOOKUP($B$32,PROCESOS,'MATRIZ REQUISITOS ISO'!AA$7:AA$14,""))</f>
        <v>0</v>
      </c>
      <c r="AD37" s="2">
        <f>IF($B37="","",_xlfn.XLOOKUP($B$32,PROCESOS,'MATRIZ REQUISITOS ISO'!AB$7:AB$14,""))</f>
        <v>4</v>
      </c>
      <c r="AE37" s="2">
        <f>IF($B37="","",_xlfn.XLOOKUP($B$32,PROCESOS,'MATRIZ REQUISITOS ISO'!AC$7:AC$14,""))</f>
        <v>4</v>
      </c>
      <c r="AF37" s="2">
        <f>IF($B37="","",_xlfn.XLOOKUP($B$32,PROCESOS,'MATRIZ REQUISITOS ISO'!AD$7:AD$14,""))</f>
        <v>4</v>
      </c>
      <c r="AG37" s="2">
        <f>IF($B37="","",_xlfn.XLOOKUP($B$32,PROCESOS,'MATRIZ REQUISITOS ISO'!AE$7:AE$14,""))</f>
        <v>4</v>
      </c>
      <c r="AH37" t="str">
        <f t="shared" si="2"/>
        <v>Comercialización</v>
      </c>
    </row>
    <row r="38" spans="2:34" ht="90">
      <c r="B38" s="6" t="s">
        <v>180</v>
      </c>
      <c r="C38" s="5" t="s">
        <v>179</v>
      </c>
      <c r="D38" s="4" t="s">
        <v>1440</v>
      </c>
      <c r="E38" s="4"/>
      <c r="F38" s="2">
        <f>IF($B38="","",_xlfn.XLOOKUP($B$32,PROCESOS,'MATRIZ REQUISITOS ISO'!D$7:D$14,""))</f>
        <v>0</v>
      </c>
      <c r="G38" s="2">
        <f>IF($B38="","",_xlfn.XLOOKUP($B$32,PROCESOS,'MATRIZ REQUISITOS ISO'!E$7:E$14,""))</f>
        <v>4</v>
      </c>
      <c r="H38" s="2">
        <f>IF($B38="","",_xlfn.XLOOKUP($B$32,PROCESOS,'MATRIZ REQUISITOS ISO'!F$7:F$14,""))</f>
        <v>0</v>
      </c>
      <c r="I38" s="2">
        <f>IF($B38="","",_xlfn.XLOOKUP($B$32,PROCESOS,'MATRIZ REQUISITOS ISO'!G$7:G$14,""))</f>
        <v>4</v>
      </c>
      <c r="J38" s="2">
        <f>IF($B38="","",_xlfn.XLOOKUP($B$32,PROCESOS,'MATRIZ REQUISITOS ISO'!H$7:H$14,""))</f>
        <v>0</v>
      </c>
      <c r="K38" s="2">
        <f>IF($B38="","",_xlfn.XLOOKUP($B$32,PROCESOS,'MATRIZ REQUISITOS ISO'!I$7:I$14,""))</f>
        <v>0</v>
      </c>
      <c r="L38" s="2">
        <f>IF($B38="","",_xlfn.XLOOKUP($B$32,PROCESOS,'MATRIZ REQUISITOS ISO'!J$7:J$14,""))</f>
        <v>0</v>
      </c>
      <c r="M38" s="2">
        <f>IF($B38="","",_xlfn.XLOOKUP($B$32,PROCESOS,'MATRIZ REQUISITOS ISO'!K$7:K$14,""))</f>
        <v>4</v>
      </c>
      <c r="N38" s="2">
        <f>IF($B38="","",_xlfn.XLOOKUP($B$32,PROCESOS,'MATRIZ REQUISITOS ISO'!L$7:L$14,""))</f>
        <v>4</v>
      </c>
      <c r="O38" s="2">
        <f>IF($B38="","",_xlfn.XLOOKUP($B$32,PROCESOS,'MATRIZ REQUISITOS ISO'!M$7:M$14,""))</f>
        <v>0</v>
      </c>
      <c r="P38" s="2">
        <f>IF($B38="","",_xlfn.XLOOKUP($B$32,PROCESOS,'MATRIZ REQUISITOS ISO'!N$7:N$14,""))</f>
        <v>4</v>
      </c>
      <c r="Q38" s="2">
        <f>IF($B38="","",_xlfn.XLOOKUP($B$32,PROCESOS,'MATRIZ REQUISITOS ISO'!O$7:O$14,""))</f>
        <v>4</v>
      </c>
      <c r="R38" s="2">
        <f>IF($B38="","",_xlfn.XLOOKUP($B$32,PROCESOS,'MATRIZ REQUISITOS ISO'!P$7:P$14,""))</f>
        <v>4</v>
      </c>
      <c r="S38" s="2">
        <f>IF($B38="","",_xlfn.XLOOKUP($B$32,PROCESOS,'MATRIZ REQUISITOS ISO'!Q$7:Q$14,""))</f>
        <v>4</v>
      </c>
      <c r="T38" s="2">
        <f>IF($B38="","",_xlfn.XLOOKUP($B$32,PROCESOS,'MATRIZ REQUISITOS ISO'!R$7:R$14,""))</f>
        <v>4</v>
      </c>
      <c r="U38" s="2">
        <f>IF($B38="","",_xlfn.XLOOKUP($B$32,PROCESOS,'MATRIZ REQUISITOS ISO'!S$7:S$14,""))</f>
        <v>4</v>
      </c>
      <c r="V38" s="2">
        <f>IF($B38="","",_xlfn.XLOOKUP($B$32,PROCESOS,'MATRIZ REQUISITOS ISO'!T$7:T$14,""))</f>
        <v>4</v>
      </c>
      <c r="W38" s="2">
        <f>IF($B38="","",_xlfn.XLOOKUP($B$32,PROCESOS,'MATRIZ REQUISITOS ISO'!U$7:U$14,""))</f>
        <v>0</v>
      </c>
      <c r="X38" s="2">
        <f>IF($B38="","",_xlfn.XLOOKUP($B$32,PROCESOS,'MATRIZ REQUISITOS ISO'!V$7:V$14,""))</f>
        <v>0</v>
      </c>
      <c r="Y38" s="2">
        <f>IF($B38="","",_xlfn.XLOOKUP($B$32,PROCESOS,'MATRIZ REQUISITOS ISO'!W$7:W$14,""))</f>
        <v>4</v>
      </c>
      <c r="Z38" s="2">
        <f>IF($B38="","",_xlfn.XLOOKUP($B$32,PROCESOS,'MATRIZ REQUISITOS ISO'!X$7:X$14,""))</f>
        <v>4</v>
      </c>
      <c r="AA38" s="2">
        <f>IF($B38="","",_xlfn.XLOOKUP($B$32,PROCESOS,'MATRIZ REQUISITOS ISO'!Y$7:Y$14,""))</f>
        <v>4</v>
      </c>
      <c r="AB38" s="2">
        <f>IF($B38="","",_xlfn.XLOOKUP($B$32,PROCESOS,'MATRIZ REQUISITOS ISO'!Z$7:Z$14,""))</f>
        <v>4</v>
      </c>
      <c r="AC38" s="2">
        <f>IF($B38="","",_xlfn.XLOOKUP($B$32,PROCESOS,'MATRIZ REQUISITOS ISO'!AA$7:AA$14,""))</f>
        <v>0</v>
      </c>
      <c r="AD38" s="2">
        <f>IF($B38="","",_xlfn.XLOOKUP($B$32,PROCESOS,'MATRIZ REQUISITOS ISO'!AB$7:AB$14,""))</f>
        <v>4</v>
      </c>
      <c r="AE38" s="2">
        <f>IF($B38="","",_xlfn.XLOOKUP($B$32,PROCESOS,'MATRIZ REQUISITOS ISO'!AC$7:AC$14,""))</f>
        <v>4</v>
      </c>
      <c r="AF38" s="2">
        <f>IF($B38="","",_xlfn.XLOOKUP($B$32,PROCESOS,'MATRIZ REQUISITOS ISO'!AD$7:AD$14,""))</f>
        <v>4</v>
      </c>
      <c r="AG38" s="2">
        <f>IF($B38="","",_xlfn.XLOOKUP($B$32,PROCESOS,'MATRIZ REQUISITOS ISO'!AE$7:AE$14,""))</f>
        <v>4</v>
      </c>
      <c r="AH38" t="str">
        <f t="shared" si="2"/>
        <v>Comercialización</v>
      </c>
    </row>
    <row r="39" spans="2:34" ht="47.25">
      <c r="B39" s="6" t="s">
        <v>324</v>
      </c>
      <c r="C39" s="5" t="s">
        <v>1443</v>
      </c>
      <c r="D39" s="4" t="s">
        <v>1441</v>
      </c>
      <c r="E39" s="4"/>
      <c r="F39" s="2">
        <f>IF($B39="","",_xlfn.XLOOKUP($B$32,PROCESOS,'MATRIZ REQUISITOS ISO'!D$7:D$14,""))</f>
        <v>0</v>
      </c>
      <c r="G39" s="2">
        <f>IF($B39="","",_xlfn.XLOOKUP($B$32,PROCESOS,'MATRIZ REQUISITOS ISO'!E$7:E$14,""))</f>
        <v>4</v>
      </c>
      <c r="H39" s="2">
        <f>IF($B39="","",_xlfn.XLOOKUP($B$32,PROCESOS,'MATRIZ REQUISITOS ISO'!F$7:F$14,""))</f>
        <v>0</v>
      </c>
      <c r="I39" s="2">
        <f>IF($B39="","",_xlfn.XLOOKUP($B$32,PROCESOS,'MATRIZ REQUISITOS ISO'!G$7:G$14,""))</f>
        <v>4</v>
      </c>
      <c r="J39" s="2">
        <f>IF($B39="","",_xlfn.XLOOKUP($B$32,PROCESOS,'MATRIZ REQUISITOS ISO'!H$7:H$14,""))</f>
        <v>0</v>
      </c>
      <c r="K39" s="2">
        <f>IF($B39="","",_xlfn.XLOOKUP($B$32,PROCESOS,'MATRIZ REQUISITOS ISO'!I$7:I$14,""))</f>
        <v>0</v>
      </c>
      <c r="L39" s="2">
        <f>IF($B39="","",_xlfn.XLOOKUP($B$32,PROCESOS,'MATRIZ REQUISITOS ISO'!J$7:J$14,""))</f>
        <v>0</v>
      </c>
      <c r="M39" s="2">
        <f>IF($B39="","",_xlfn.XLOOKUP($B$32,PROCESOS,'MATRIZ REQUISITOS ISO'!K$7:K$14,""))</f>
        <v>4</v>
      </c>
      <c r="N39" s="2">
        <f>IF($B39="","",_xlfn.XLOOKUP($B$32,PROCESOS,'MATRIZ REQUISITOS ISO'!L$7:L$14,""))</f>
        <v>4</v>
      </c>
      <c r="O39" s="2">
        <f>IF($B39="","",_xlfn.XLOOKUP($B$32,PROCESOS,'MATRIZ REQUISITOS ISO'!M$7:M$14,""))</f>
        <v>0</v>
      </c>
      <c r="P39" s="2">
        <f>IF($B39="","",_xlfn.XLOOKUP($B$32,PROCESOS,'MATRIZ REQUISITOS ISO'!N$7:N$14,""))</f>
        <v>4</v>
      </c>
      <c r="Q39" s="2">
        <f>IF($B39="","",_xlfn.XLOOKUP($B$32,PROCESOS,'MATRIZ REQUISITOS ISO'!O$7:O$14,""))</f>
        <v>4</v>
      </c>
      <c r="R39" s="2">
        <f>IF($B39="","",_xlfn.XLOOKUP($B$32,PROCESOS,'MATRIZ REQUISITOS ISO'!P$7:P$14,""))</f>
        <v>4</v>
      </c>
      <c r="S39" s="2">
        <f>IF($B39="","",_xlfn.XLOOKUP($B$32,PROCESOS,'MATRIZ REQUISITOS ISO'!Q$7:Q$14,""))</f>
        <v>4</v>
      </c>
      <c r="T39" s="2">
        <f>IF($B39="","",_xlfn.XLOOKUP($B$32,PROCESOS,'MATRIZ REQUISITOS ISO'!R$7:R$14,""))</f>
        <v>4</v>
      </c>
      <c r="U39" s="2">
        <f>IF($B39="","",_xlfn.XLOOKUP($B$32,PROCESOS,'MATRIZ REQUISITOS ISO'!S$7:S$14,""))</f>
        <v>4</v>
      </c>
      <c r="V39" s="2">
        <f>IF($B39="","",_xlfn.XLOOKUP($B$32,PROCESOS,'MATRIZ REQUISITOS ISO'!T$7:T$14,""))</f>
        <v>4</v>
      </c>
      <c r="W39" s="2">
        <f>IF($B39="","",_xlfn.XLOOKUP($B$32,PROCESOS,'MATRIZ REQUISITOS ISO'!U$7:U$14,""))</f>
        <v>0</v>
      </c>
      <c r="X39" s="2">
        <f>IF($B39="","",_xlfn.XLOOKUP($B$32,PROCESOS,'MATRIZ REQUISITOS ISO'!V$7:V$14,""))</f>
        <v>0</v>
      </c>
      <c r="Y39" s="2">
        <f>IF($B39="","",_xlfn.XLOOKUP($B$32,PROCESOS,'MATRIZ REQUISITOS ISO'!W$7:W$14,""))</f>
        <v>4</v>
      </c>
      <c r="Z39" s="2">
        <f>IF($B39="","",_xlfn.XLOOKUP($B$32,PROCESOS,'MATRIZ REQUISITOS ISO'!X$7:X$14,""))</f>
        <v>4</v>
      </c>
      <c r="AA39" s="2">
        <f>IF($B39="","",_xlfn.XLOOKUP($B$32,PROCESOS,'MATRIZ REQUISITOS ISO'!Y$7:Y$14,""))</f>
        <v>4</v>
      </c>
      <c r="AB39" s="2">
        <f>IF($B39="","",_xlfn.XLOOKUP($B$32,PROCESOS,'MATRIZ REQUISITOS ISO'!Z$7:Z$14,""))</f>
        <v>4</v>
      </c>
      <c r="AC39" s="2">
        <f>IF($B39="","",_xlfn.XLOOKUP($B$32,PROCESOS,'MATRIZ REQUISITOS ISO'!AA$7:AA$14,""))</f>
        <v>0</v>
      </c>
      <c r="AD39" s="2">
        <f>IF($B39="","",_xlfn.XLOOKUP($B$32,PROCESOS,'MATRIZ REQUISITOS ISO'!AB$7:AB$14,""))</f>
        <v>4</v>
      </c>
      <c r="AE39" s="2">
        <f>IF($B39="","",_xlfn.XLOOKUP($B$32,PROCESOS,'MATRIZ REQUISITOS ISO'!AC$7:AC$14,""))</f>
        <v>4</v>
      </c>
      <c r="AF39" s="2">
        <f>IF($B39="","",_xlfn.XLOOKUP($B$32,PROCESOS,'MATRIZ REQUISITOS ISO'!AD$7:AD$14,""))</f>
        <v>4</v>
      </c>
      <c r="AG39" s="2">
        <f>IF($B39="","",_xlfn.XLOOKUP($B$32,PROCESOS,'MATRIZ REQUISITOS ISO'!AE$7:AE$14,""))</f>
        <v>4</v>
      </c>
      <c r="AH39" t="str">
        <f>$B$32</f>
        <v>Comercialización</v>
      </c>
    </row>
    <row r="40" spans="2:34" ht="255">
      <c r="B40" s="6" t="s">
        <v>1183</v>
      </c>
      <c r="C40" s="5" t="s">
        <v>179</v>
      </c>
      <c r="D40" s="4" t="s">
        <v>187</v>
      </c>
      <c r="E40" s="4"/>
      <c r="F40" s="2">
        <f>IF($B40="","",_xlfn.XLOOKUP($B$32,PROCESOS,'MATRIZ REQUISITOS ISO'!D$7:D$14,""))</f>
        <v>0</v>
      </c>
      <c r="G40" s="2">
        <f>IF($B40="","",_xlfn.XLOOKUP($B$32,PROCESOS,'MATRIZ REQUISITOS ISO'!E$7:E$14,""))</f>
        <v>4</v>
      </c>
      <c r="H40" s="2">
        <f>IF($B40="","",_xlfn.XLOOKUP($B$32,PROCESOS,'MATRIZ REQUISITOS ISO'!F$7:F$14,""))</f>
        <v>0</v>
      </c>
      <c r="I40" s="2">
        <f>IF($B40="","",_xlfn.XLOOKUP($B$32,PROCESOS,'MATRIZ REQUISITOS ISO'!G$7:G$14,""))</f>
        <v>4</v>
      </c>
      <c r="J40" s="2">
        <f>IF($B40="","",_xlfn.XLOOKUP($B$32,PROCESOS,'MATRIZ REQUISITOS ISO'!H$7:H$14,""))</f>
        <v>0</v>
      </c>
      <c r="K40" s="2">
        <f>IF($B40="","",_xlfn.XLOOKUP($B$32,PROCESOS,'MATRIZ REQUISITOS ISO'!I$7:I$14,""))</f>
        <v>0</v>
      </c>
      <c r="L40" s="2">
        <f>IF($B40="","",_xlfn.XLOOKUP($B$32,PROCESOS,'MATRIZ REQUISITOS ISO'!J$7:J$14,""))</f>
        <v>0</v>
      </c>
      <c r="M40" s="2">
        <f>IF($B40="","",_xlfn.XLOOKUP($B$32,PROCESOS,'MATRIZ REQUISITOS ISO'!K$7:K$14,""))</f>
        <v>4</v>
      </c>
      <c r="N40" s="2">
        <f>IF($B40="","",_xlfn.XLOOKUP($B$32,PROCESOS,'MATRIZ REQUISITOS ISO'!L$7:L$14,""))</f>
        <v>4</v>
      </c>
      <c r="O40" s="2">
        <f>IF($B40="","",_xlfn.XLOOKUP($B$32,PROCESOS,'MATRIZ REQUISITOS ISO'!M$7:M$14,""))</f>
        <v>0</v>
      </c>
      <c r="P40" s="2">
        <f>IF($B40="","",_xlfn.XLOOKUP($B$32,PROCESOS,'MATRIZ REQUISITOS ISO'!N$7:N$14,""))</f>
        <v>4</v>
      </c>
      <c r="Q40" s="2">
        <f>IF($B40="","",_xlfn.XLOOKUP($B$32,PROCESOS,'MATRIZ REQUISITOS ISO'!O$7:O$14,""))</f>
        <v>4</v>
      </c>
      <c r="R40" s="2">
        <f>IF($B40="","",_xlfn.XLOOKUP($B$32,PROCESOS,'MATRIZ REQUISITOS ISO'!P$7:P$14,""))</f>
        <v>4</v>
      </c>
      <c r="S40" s="2">
        <f>IF($B40="","",_xlfn.XLOOKUP($B$32,PROCESOS,'MATRIZ REQUISITOS ISO'!Q$7:Q$14,""))</f>
        <v>4</v>
      </c>
      <c r="T40" s="2">
        <f>IF($B40="","",_xlfn.XLOOKUP($B$32,PROCESOS,'MATRIZ REQUISITOS ISO'!R$7:R$14,""))</f>
        <v>4</v>
      </c>
      <c r="U40" s="2">
        <f>IF($B40="","",_xlfn.XLOOKUP($B$32,PROCESOS,'MATRIZ REQUISITOS ISO'!S$7:S$14,""))</f>
        <v>4</v>
      </c>
      <c r="V40" s="2">
        <f>IF($B40="","",_xlfn.XLOOKUP($B$32,PROCESOS,'MATRIZ REQUISITOS ISO'!T$7:T$14,""))</f>
        <v>4</v>
      </c>
      <c r="W40" s="2">
        <f>IF($B40="","",_xlfn.XLOOKUP($B$32,PROCESOS,'MATRIZ REQUISITOS ISO'!U$7:U$14,""))</f>
        <v>0</v>
      </c>
      <c r="X40" s="2">
        <f>IF($B40="","",_xlfn.XLOOKUP($B$32,PROCESOS,'MATRIZ REQUISITOS ISO'!V$7:V$14,""))</f>
        <v>0</v>
      </c>
      <c r="Y40" s="2">
        <f>IF($B40="","",_xlfn.XLOOKUP($B$32,PROCESOS,'MATRIZ REQUISITOS ISO'!W$7:W$14,""))</f>
        <v>4</v>
      </c>
      <c r="Z40" s="2">
        <f>IF($B40="","",_xlfn.XLOOKUP($B$32,PROCESOS,'MATRIZ REQUISITOS ISO'!X$7:X$14,""))</f>
        <v>4</v>
      </c>
      <c r="AA40" s="2">
        <f>IF($B40="","",_xlfn.XLOOKUP($B$32,PROCESOS,'MATRIZ REQUISITOS ISO'!Y$7:Y$14,""))</f>
        <v>4</v>
      </c>
      <c r="AB40" s="2">
        <f>IF($B40="","",_xlfn.XLOOKUP($B$32,PROCESOS,'MATRIZ REQUISITOS ISO'!Z$7:Z$14,""))</f>
        <v>4</v>
      </c>
      <c r="AC40" s="2">
        <f>IF($B40="","",_xlfn.XLOOKUP($B$32,PROCESOS,'MATRIZ REQUISITOS ISO'!AA$7:AA$14,""))</f>
        <v>0</v>
      </c>
      <c r="AD40" s="2">
        <f>IF($B40="","",_xlfn.XLOOKUP($B$32,PROCESOS,'MATRIZ REQUISITOS ISO'!AB$7:AB$14,""))</f>
        <v>4</v>
      </c>
      <c r="AE40" s="2">
        <f>IF($B40="","",_xlfn.XLOOKUP($B$32,PROCESOS,'MATRIZ REQUISITOS ISO'!AC$7:AC$14,""))</f>
        <v>4</v>
      </c>
      <c r="AF40" s="2">
        <f>IF($B40="","",_xlfn.XLOOKUP($B$32,PROCESOS,'MATRIZ REQUISITOS ISO'!AD$7:AD$14,""))</f>
        <v>4</v>
      </c>
      <c r="AG40" s="2">
        <f>IF($B40="","",_xlfn.XLOOKUP($B$32,PROCESOS,'MATRIZ REQUISITOS ISO'!AE$7:AE$14,""))</f>
        <v>4</v>
      </c>
      <c r="AH40" t="str">
        <f t="shared" si="2"/>
        <v>Comercialización</v>
      </c>
    </row>
    <row r="41" spans="2:34" ht="63">
      <c r="B41" s="6" t="s">
        <v>188</v>
      </c>
      <c r="C41" s="32" t="s">
        <v>189</v>
      </c>
      <c r="D41" s="4" t="s">
        <v>190</v>
      </c>
      <c r="E41" s="4"/>
      <c r="F41" s="2">
        <f>IF($B41="","",_xlfn.XLOOKUP($B$32,PROCESOS,'MATRIZ REQUISITOS ISO'!D$7:D$14,""))</f>
        <v>0</v>
      </c>
      <c r="G41" s="2">
        <f>IF($B41="","",_xlfn.XLOOKUP($B$32,PROCESOS,'MATRIZ REQUISITOS ISO'!E$7:E$14,""))</f>
        <v>4</v>
      </c>
      <c r="H41" s="2">
        <f>IF($B41="","",_xlfn.XLOOKUP($B$32,PROCESOS,'MATRIZ REQUISITOS ISO'!F$7:F$14,""))</f>
        <v>0</v>
      </c>
      <c r="I41" s="2">
        <f>IF($B41="","",_xlfn.XLOOKUP($B$32,PROCESOS,'MATRIZ REQUISITOS ISO'!G$7:G$14,""))</f>
        <v>4</v>
      </c>
      <c r="J41" s="2">
        <f>IF($B41="","",_xlfn.XLOOKUP($B$32,PROCESOS,'MATRIZ REQUISITOS ISO'!H$7:H$14,""))</f>
        <v>0</v>
      </c>
      <c r="K41" s="2">
        <f>IF($B41="","",_xlfn.XLOOKUP($B$32,PROCESOS,'MATRIZ REQUISITOS ISO'!I$7:I$14,""))</f>
        <v>0</v>
      </c>
      <c r="L41" s="2">
        <f>IF($B41="","",_xlfn.XLOOKUP($B$32,PROCESOS,'MATRIZ REQUISITOS ISO'!J$7:J$14,""))</f>
        <v>0</v>
      </c>
      <c r="M41" s="2">
        <f>IF($B41="","",_xlfn.XLOOKUP($B$32,PROCESOS,'MATRIZ REQUISITOS ISO'!K$7:K$14,""))</f>
        <v>4</v>
      </c>
      <c r="N41" s="2">
        <f>IF($B41="","",_xlfn.XLOOKUP($B$32,PROCESOS,'MATRIZ REQUISITOS ISO'!L$7:L$14,""))</f>
        <v>4</v>
      </c>
      <c r="O41" s="2">
        <f>IF($B41="","",_xlfn.XLOOKUP($B$32,PROCESOS,'MATRIZ REQUISITOS ISO'!M$7:M$14,""))</f>
        <v>0</v>
      </c>
      <c r="P41" s="2">
        <f>IF($B41="","",_xlfn.XLOOKUP($B$32,PROCESOS,'MATRIZ REQUISITOS ISO'!N$7:N$14,""))</f>
        <v>4</v>
      </c>
      <c r="Q41" s="2">
        <f>IF($B41="","",_xlfn.XLOOKUP($B$32,PROCESOS,'MATRIZ REQUISITOS ISO'!O$7:O$14,""))</f>
        <v>4</v>
      </c>
      <c r="R41" s="2">
        <f>IF($B41="","",_xlfn.XLOOKUP($B$32,PROCESOS,'MATRIZ REQUISITOS ISO'!P$7:P$14,""))</f>
        <v>4</v>
      </c>
      <c r="S41" s="2">
        <f>IF($B41="","",_xlfn.XLOOKUP($B$32,PROCESOS,'MATRIZ REQUISITOS ISO'!Q$7:Q$14,""))</f>
        <v>4</v>
      </c>
      <c r="T41" s="2">
        <f>IF($B41="","",_xlfn.XLOOKUP($B$32,PROCESOS,'MATRIZ REQUISITOS ISO'!R$7:R$14,""))</f>
        <v>4</v>
      </c>
      <c r="U41" s="2">
        <f>IF($B41="","",_xlfn.XLOOKUP($B$32,PROCESOS,'MATRIZ REQUISITOS ISO'!S$7:S$14,""))</f>
        <v>4</v>
      </c>
      <c r="V41" s="2">
        <f>IF($B41="","",_xlfn.XLOOKUP($B$32,PROCESOS,'MATRIZ REQUISITOS ISO'!T$7:T$14,""))</f>
        <v>4</v>
      </c>
      <c r="W41" s="2">
        <f>IF($B41="","",_xlfn.XLOOKUP($B$32,PROCESOS,'MATRIZ REQUISITOS ISO'!U$7:U$14,""))</f>
        <v>0</v>
      </c>
      <c r="X41" s="2">
        <f>IF($B41="","",_xlfn.XLOOKUP($B$32,PROCESOS,'MATRIZ REQUISITOS ISO'!V$7:V$14,""))</f>
        <v>0</v>
      </c>
      <c r="Y41" s="2">
        <f>IF($B41="","",_xlfn.XLOOKUP($B$32,PROCESOS,'MATRIZ REQUISITOS ISO'!W$7:W$14,""))</f>
        <v>4</v>
      </c>
      <c r="Z41" s="2">
        <f>IF($B41="","",_xlfn.XLOOKUP($B$32,PROCESOS,'MATRIZ REQUISITOS ISO'!X$7:X$14,""))</f>
        <v>4</v>
      </c>
      <c r="AA41" s="2">
        <f>IF($B41="","",_xlfn.XLOOKUP($B$32,PROCESOS,'MATRIZ REQUISITOS ISO'!Y$7:Y$14,""))</f>
        <v>4</v>
      </c>
      <c r="AB41" s="2">
        <f>IF($B41="","",_xlfn.XLOOKUP($B$32,PROCESOS,'MATRIZ REQUISITOS ISO'!Z$7:Z$14,""))</f>
        <v>4</v>
      </c>
      <c r="AC41" s="2">
        <f>IF($B41="","",_xlfn.XLOOKUP($B$32,PROCESOS,'MATRIZ REQUISITOS ISO'!AA$7:AA$14,""))</f>
        <v>0</v>
      </c>
      <c r="AD41" s="2">
        <f>IF($B41="","",_xlfn.XLOOKUP($B$32,PROCESOS,'MATRIZ REQUISITOS ISO'!AB$7:AB$14,""))</f>
        <v>4</v>
      </c>
      <c r="AE41" s="2">
        <f>IF($B41="","",_xlfn.XLOOKUP($B$32,PROCESOS,'MATRIZ REQUISITOS ISO'!AC$7:AC$14,""))</f>
        <v>4</v>
      </c>
      <c r="AF41" s="2">
        <f>IF($B41="","",_xlfn.XLOOKUP($B$32,PROCESOS,'MATRIZ REQUISITOS ISO'!AD$7:AD$14,""))</f>
        <v>4</v>
      </c>
      <c r="AG41" s="2">
        <f>IF($B41="","",_xlfn.XLOOKUP($B$32,PROCESOS,'MATRIZ REQUISITOS ISO'!AE$7:AE$14,""))</f>
        <v>4</v>
      </c>
      <c r="AH41" t="str">
        <f t="shared" si="2"/>
        <v>Comercialización</v>
      </c>
    </row>
    <row r="42" spans="2:34" ht="75">
      <c r="B42" s="6" t="s">
        <v>182</v>
      </c>
      <c r="C42" s="5" t="s">
        <v>179</v>
      </c>
      <c r="D42" s="4" t="s">
        <v>183</v>
      </c>
      <c r="E42" s="4"/>
      <c r="F42" s="2">
        <f>IF($B42="","",_xlfn.XLOOKUP($B$32,PROCESOS,'MATRIZ REQUISITOS ISO'!D$7:D$14,""))</f>
        <v>0</v>
      </c>
      <c r="G42" s="2">
        <f>IF($B42="","",_xlfn.XLOOKUP($B$32,PROCESOS,'MATRIZ REQUISITOS ISO'!E$7:E$14,""))</f>
        <v>4</v>
      </c>
      <c r="H42" s="2">
        <f>IF($B42="","",_xlfn.XLOOKUP($B$32,PROCESOS,'MATRIZ REQUISITOS ISO'!F$7:F$14,""))</f>
        <v>0</v>
      </c>
      <c r="I42" s="2">
        <f>IF($B42="","",_xlfn.XLOOKUP($B$32,PROCESOS,'MATRIZ REQUISITOS ISO'!G$7:G$14,""))</f>
        <v>4</v>
      </c>
      <c r="J42" s="2">
        <f>IF($B42="","",_xlfn.XLOOKUP($B$32,PROCESOS,'MATRIZ REQUISITOS ISO'!H$7:H$14,""))</f>
        <v>0</v>
      </c>
      <c r="K42" s="2">
        <f>IF($B42="","",_xlfn.XLOOKUP($B$32,PROCESOS,'MATRIZ REQUISITOS ISO'!I$7:I$14,""))</f>
        <v>0</v>
      </c>
      <c r="L42" s="2">
        <f>IF($B42="","",_xlfn.XLOOKUP($B$32,PROCESOS,'MATRIZ REQUISITOS ISO'!J$7:J$14,""))</f>
        <v>0</v>
      </c>
      <c r="M42" s="2">
        <f>IF($B42="","",_xlfn.XLOOKUP($B$32,PROCESOS,'MATRIZ REQUISITOS ISO'!K$7:K$14,""))</f>
        <v>4</v>
      </c>
      <c r="N42" s="2">
        <f>IF($B42="","",_xlfn.XLOOKUP($B$32,PROCESOS,'MATRIZ REQUISITOS ISO'!L$7:L$14,""))</f>
        <v>4</v>
      </c>
      <c r="O42" s="2">
        <f>IF($B42="","",_xlfn.XLOOKUP($B$32,PROCESOS,'MATRIZ REQUISITOS ISO'!M$7:M$14,""))</f>
        <v>0</v>
      </c>
      <c r="P42" s="2">
        <f>IF($B42="","",_xlfn.XLOOKUP($B$32,PROCESOS,'MATRIZ REQUISITOS ISO'!N$7:N$14,""))</f>
        <v>4</v>
      </c>
      <c r="Q42" s="2">
        <f>IF($B42="","",_xlfn.XLOOKUP($B$32,PROCESOS,'MATRIZ REQUISITOS ISO'!O$7:O$14,""))</f>
        <v>4</v>
      </c>
      <c r="R42" s="2">
        <f>IF($B42="","",_xlfn.XLOOKUP($B$32,PROCESOS,'MATRIZ REQUISITOS ISO'!P$7:P$14,""))</f>
        <v>4</v>
      </c>
      <c r="S42" s="2">
        <f>IF($B42="","",_xlfn.XLOOKUP($B$32,PROCESOS,'MATRIZ REQUISITOS ISO'!Q$7:Q$14,""))</f>
        <v>4</v>
      </c>
      <c r="T42" s="2">
        <f>IF($B42="","",_xlfn.XLOOKUP($B$32,PROCESOS,'MATRIZ REQUISITOS ISO'!R$7:R$14,""))</f>
        <v>4</v>
      </c>
      <c r="U42" s="2">
        <f>IF($B42="","",_xlfn.XLOOKUP($B$32,PROCESOS,'MATRIZ REQUISITOS ISO'!S$7:S$14,""))</f>
        <v>4</v>
      </c>
      <c r="V42" s="2">
        <f>IF($B42="","",_xlfn.XLOOKUP($B$32,PROCESOS,'MATRIZ REQUISITOS ISO'!T$7:T$14,""))</f>
        <v>4</v>
      </c>
      <c r="W42" s="2">
        <f>IF($B42="","",_xlfn.XLOOKUP($B$32,PROCESOS,'MATRIZ REQUISITOS ISO'!U$7:U$14,""))</f>
        <v>0</v>
      </c>
      <c r="X42" s="2">
        <f>IF($B42="","",_xlfn.XLOOKUP($B$32,PROCESOS,'MATRIZ REQUISITOS ISO'!V$7:V$14,""))</f>
        <v>0</v>
      </c>
      <c r="Y42" s="2">
        <f>IF($B42="","",_xlfn.XLOOKUP($B$32,PROCESOS,'MATRIZ REQUISITOS ISO'!W$7:W$14,""))</f>
        <v>4</v>
      </c>
      <c r="Z42" s="2">
        <f>IF($B42="","",_xlfn.XLOOKUP($B$32,PROCESOS,'MATRIZ REQUISITOS ISO'!X$7:X$14,""))</f>
        <v>4</v>
      </c>
      <c r="AA42" s="2">
        <f>IF($B42="","",_xlfn.XLOOKUP($B$32,PROCESOS,'MATRIZ REQUISITOS ISO'!Y$7:Y$14,""))</f>
        <v>4</v>
      </c>
      <c r="AB42" s="2">
        <f>IF($B42="","",_xlfn.XLOOKUP($B$32,PROCESOS,'MATRIZ REQUISITOS ISO'!Z$7:Z$14,""))</f>
        <v>4</v>
      </c>
      <c r="AC42" s="2">
        <f>IF($B42="","",_xlfn.XLOOKUP($B$32,PROCESOS,'MATRIZ REQUISITOS ISO'!AA$7:AA$14,""))</f>
        <v>0</v>
      </c>
      <c r="AD42" s="2">
        <f>IF($B42="","",_xlfn.XLOOKUP($B$32,PROCESOS,'MATRIZ REQUISITOS ISO'!AB$7:AB$14,""))</f>
        <v>4</v>
      </c>
      <c r="AE42" s="2">
        <f>IF($B42="","",_xlfn.XLOOKUP($B$32,PROCESOS,'MATRIZ REQUISITOS ISO'!AC$7:AC$14,""))</f>
        <v>4</v>
      </c>
      <c r="AF42" s="2">
        <f>IF($B42="","",_xlfn.XLOOKUP($B$32,PROCESOS,'MATRIZ REQUISITOS ISO'!AD$7:AD$14,""))</f>
        <v>4</v>
      </c>
      <c r="AG42" s="2">
        <f>IF($B42="","",_xlfn.XLOOKUP($B$32,PROCESOS,'MATRIZ REQUISITOS ISO'!AE$7:AE$14,""))</f>
        <v>4</v>
      </c>
      <c r="AH42" t="str">
        <f t="shared" si="2"/>
        <v>Comercialización</v>
      </c>
    </row>
    <row r="43" spans="2:34">
      <c r="F43" s="2" t="str">
        <f>IF($B43="","",_xlfn.XLOOKUP($B$32,PROCESOS,'MATRIZ REQUISITOS ISO'!D$7:D$14,""))</f>
        <v/>
      </c>
      <c r="G43" s="2" t="str">
        <f>IF($B43="","",_xlfn.XLOOKUP($B$32,PROCESOS,'MATRIZ REQUISITOS ISO'!E$7:E$14,""))</f>
        <v/>
      </c>
      <c r="H43" s="2" t="str">
        <f>IF($B43="","",_xlfn.XLOOKUP($B$32,PROCESOS,'MATRIZ REQUISITOS ISO'!F$7:F$14,""))</f>
        <v/>
      </c>
      <c r="I43" s="2" t="str">
        <f>IF($B43="","",_xlfn.XLOOKUP($B$32,PROCESOS,'MATRIZ REQUISITOS ISO'!G$7:G$14,""))</f>
        <v/>
      </c>
      <c r="J43" s="2" t="str">
        <f>IF($B43="","",_xlfn.XLOOKUP($B$32,PROCESOS,'MATRIZ REQUISITOS ISO'!H$7:H$14,""))</f>
        <v/>
      </c>
      <c r="K43" s="2" t="str">
        <f>IF($B43="","",_xlfn.XLOOKUP($B$32,PROCESOS,'MATRIZ REQUISITOS ISO'!I$7:I$14,""))</f>
        <v/>
      </c>
      <c r="L43" s="2" t="str">
        <f>IF($B43="","",_xlfn.XLOOKUP($B$32,PROCESOS,'MATRIZ REQUISITOS ISO'!J$7:J$14,""))</f>
        <v/>
      </c>
      <c r="M43" s="2" t="str">
        <f>IF($B43="","",_xlfn.XLOOKUP($B$32,PROCESOS,'MATRIZ REQUISITOS ISO'!K$7:K$14,""))</f>
        <v/>
      </c>
      <c r="N43" s="2" t="str">
        <f>IF($B43="","",_xlfn.XLOOKUP($B$32,PROCESOS,'MATRIZ REQUISITOS ISO'!L$7:L$14,""))</f>
        <v/>
      </c>
      <c r="O43" s="2" t="str">
        <f>IF($B43="","",_xlfn.XLOOKUP($B$32,PROCESOS,'MATRIZ REQUISITOS ISO'!M$7:M$14,""))</f>
        <v/>
      </c>
      <c r="P43" s="2" t="str">
        <f>IF($B43="","",_xlfn.XLOOKUP($B$32,PROCESOS,'MATRIZ REQUISITOS ISO'!N$7:N$14,""))</f>
        <v/>
      </c>
      <c r="Q43" s="2" t="str">
        <f>IF($B43="","",_xlfn.XLOOKUP($B$32,PROCESOS,'MATRIZ REQUISITOS ISO'!O$7:O$14,""))</f>
        <v/>
      </c>
      <c r="R43" s="2" t="str">
        <f>IF($B43="","",_xlfn.XLOOKUP($B$32,PROCESOS,'MATRIZ REQUISITOS ISO'!P$7:P$14,""))</f>
        <v/>
      </c>
      <c r="S43" s="2" t="str">
        <f>IF($B43="","",_xlfn.XLOOKUP($B$32,PROCESOS,'MATRIZ REQUISITOS ISO'!Q$7:Q$14,""))</f>
        <v/>
      </c>
      <c r="T43" s="2" t="str">
        <f>IF($B43="","",_xlfn.XLOOKUP($B$32,PROCESOS,'MATRIZ REQUISITOS ISO'!R$7:R$14,""))</f>
        <v/>
      </c>
      <c r="U43" s="2" t="str">
        <f>IF($B43="","",_xlfn.XLOOKUP($B$32,PROCESOS,'MATRIZ REQUISITOS ISO'!S$7:S$14,""))</f>
        <v/>
      </c>
      <c r="V43" s="2" t="str">
        <f>IF($B43="","",_xlfn.XLOOKUP($B$32,PROCESOS,'MATRIZ REQUISITOS ISO'!T$7:T$14,""))</f>
        <v/>
      </c>
      <c r="W43" s="2" t="str">
        <f>IF($B43="","",_xlfn.XLOOKUP($B$32,PROCESOS,'MATRIZ REQUISITOS ISO'!U$7:U$14,""))</f>
        <v/>
      </c>
      <c r="X43" s="2" t="str">
        <f>IF($B43="","",_xlfn.XLOOKUP($B$32,PROCESOS,'MATRIZ REQUISITOS ISO'!V$7:V$14,""))</f>
        <v/>
      </c>
      <c r="Y43" s="2" t="str">
        <f>IF($B43="","",_xlfn.XLOOKUP($B$32,PROCESOS,'MATRIZ REQUISITOS ISO'!W$7:W$14,""))</f>
        <v/>
      </c>
      <c r="Z43" s="2" t="str">
        <f>IF($B43="","",_xlfn.XLOOKUP($B$32,PROCESOS,'MATRIZ REQUISITOS ISO'!X$7:X$14,""))</f>
        <v/>
      </c>
      <c r="AA43" s="2" t="str">
        <f>IF($B43="","",_xlfn.XLOOKUP($B$32,PROCESOS,'MATRIZ REQUISITOS ISO'!Y$7:Y$14,""))</f>
        <v/>
      </c>
      <c r="AB43" s="2" t="str">
        <f>IF($B43="","",_xlfn.XLOOKUP($B$32,PROCESOS,'MATRIZ REQUISITOS ISO'!Z$7:Z$14,""))</f>
        <v/>
      </c>
      <c r="AC43" s="2" t="str">
        <f>IF($B43="","",_xlfn.XLOOKUP($B$32,PROCESOS,'MATRIZ REQUISITOS ISO'!AA$7:AA$14,""))</f>
        <v/>
      </c>
      <c r="AD43" s="2" t="str">
        <f>IF($B43="","",_xlfn.XLOOKUP($B$32,PROCESOS,'MATRIZ REQUISITOS ISO'!AB$7:AB$14,""))</f>
        <v/>
      </c>
      <c r="AE43" s="2" t="str">
        <f>IF($B43="","",_xlfn.XLOOKUP($B$32,PROCESOS,'MATRIZ REQUISITOS ISO'!AC$7:AC$14,""))</f>
        <v/>
      </c>
      <c r="AF43" s="2" t="str">
        <f>IF($B43="","",_xlfn.XLOOKUP($B$32,PROCESOS,'MATRIZ REQUISITOS ISO'!AD$7:AD$14,""))</f>
        <v/>
      </c>
      <c r="AG43" s="2" t="str">
        <f>IF($B43="","",_xlfn.XLOOKUP($B$32,PROCESOS,'MATRIZ REQUISITOS ISO'!AE$7:AE$14,""))</f>
        <v/>
      </c>
      <c r="AH43" t="str">
        <f t="shared" si="2"/>
        <v>Comercialización</v>
      </c>
    </row>
    <row r="44" spans="2:34">
      <c r="F44" s="2" t="str">
        <f>IF($B44="","",_xlfn.XLOOKUP($B$32,PROCESOS,'MATRIZ REQUISITOS ISO'!D$7:D$14,""))</f>
        <v/>
      </c>
      <c r="G44" s="2" t="str">
        <f>IF($B44="","",_xlfn.XLOOKUP($B$32,PROCESOS,'MATRIZ REQUISITOS ISO'!E$7:E$14,""))</f>
        <v/>
      </c>
      <c r="H44" s="2" t="str">
        <f>IF($B44="","",_xlfn.XLOOKUP($B$32,PROCESOS,'MATRIZ REQUISITOS ISO'!F$7:F$14,""))</f>
        <v/>
      </c>
      <c r="I44" s="2" t="str">
        <f>IF($B44="","",_xlfn.XLOOKUP($B$32,PROCESOS,'MATRIZ REQUISITOS ISO'!G$7:G$14,""))</f>
        <v/>
      </c>
      <c r="J44" s="2" t="str">
        <f>IF($B44="","",_xlfn.XLOOKUP($B$32,PROCESOS,'MATRIZ REQUISITOS ISO'!H$7:H$14,""))</f>
        <v/>
      </c>
      <c r="K44" s="2" t="str">
        <f>IF($B44="","",_xlfn.XLOOKUP($B$32,PROCESOS,'MATRIZ REQUISITOS ISO'!I$7:I$14,""))</f>
        <v/>
      </c>
      <c r="L44" s="2" t="str">
        <f>IF($B44="","",_xlfn.XLOOKUP($B$32,PROCESOS,'MATRIZ REQUISITOS ISO'!J$7:J$14,""))</f>
        <v/>
      </c>
      <c r="M44" s="2" t="str">
        <f>IF($B44="","",_xlfn.XLOOKUP($B$32,PROCESOS,'MATRIZ REQUISITOS ISO'!K$7:K$14,""))</f>
        <v/>
      </c>
      <c r="N44" s="2" t="str">
        <f>IF($B44="","",_xlfn.XLOOKUP($B$32,PROCESOS,'MATRIZ REQUISITOS ISO'!L$7:L$14,""))</f>
        <v/>
      </c>
      <c r="O44" s="2" t="str">
        <f>IF($B44="","",_xlfn.XLOOKUP($B$32,PROCESOS,'MATRIZ REQUISITOS ISO'!M$7:M$14,""))</f>
        <v/>
      </c>
      <c r="P44" s="2" t="str">
        <f>IF($B44="","",_xlfn.XLOOKUP($B$32,PROCESOS,'MATRIZ REQUISITOS ISO'!N$7:N$14,""))</f>
        <v/>
      </c>
      <c r="Q44" s="2" t="str">
        <f>IF($B44="","",_xlfn.XLOOKUP($B$32,PROCESOS,'MATRIZ REQUISITOS ISO'!O$7:O$14,""))</f>
        <v/>
      </c>
      <c r="R44" s="2" t="str">
        <f>IF($B44="","",_xlfn.XLOOKUP($B$32,PROCESOS,'MATRIZ REQUISITOS ISO'!P$7:P$14,""))</f>
        <v/>
      </c>
      <c r="S44" s="2" t="str">
        <f>IF($B44="","",_xlfn.XLOOKUP($B$32,PROCESOS,'MATRIZ REQUISITOS ISO'!Q$7:Q$14,""))</f>
        <v/>
      </c>
      <c r="T44" s="2" t="str">
        <f>IF($B44="","",_xlfn.XLOOKUP($B$32,PROCESOS,'MATRIZ REQUISITOS ISO'!R$7:R$14,""))</f>
        <v/>
      </c>
      <c r="U44" s="2" t="str">
        <f>IF($B44="","",_xlfn.XLOOKUP($B$32,PROCESOS,'MATRIZ REQUISITOS ISO'!S$7:S$14,""))</f>
        <v/>
      </c>
      <c r="V44" s="2" t="str">
        <f>IF($B44="","",_xlfn.XLOOKUP($B$32,PROCESOS,'MATRIZ REQUISITOS ISO'!T$7:T$14,""))</f>
        <v/>
      </c>
      <c r="W44" s="2" t="str">
        <f>IF($B44="","",_xlfn.XLOOKUP($B$32,PROCESOS,'MATRIZ REQUISITOS ISO'!U$7:U$14,""))</f>
        <v/>
      </c>
      <c r="X44" s="2" t="str">
        <f>IF($B44="","",_xlfn.XLOOKUP($B$32,PROCESOS,'MATRIZ REQUISITOS ISO'!V$7:V$14,""))</f>
        <v/>
      </c>
      <c r="Y44" s="2" t="str">
        <f>IF($B44="","",_xlfn.XLOOKUP($B$32,PROCESOS,'MATRIZ REQUISITOS ISO'!W$7:W$14,""))</f>
        <v/>
      </c>
      <c r="Z44" s="2" t="str">
        <f>IF($B44="","",_xlfn.XLOOKUP($B$32,PROCESOS,'MATRIZ REQUISITOS ISO'!X$7:X$14,""))</f>
        <v/>
      </c>
      <c r="AA44" s="2" t="str">
        <f>IF($B44="","",_xlfn.XLOOKUP($B$32,PROCESOS,'MATRIZ REQUISITOS ISO'!Y$7:Y$14,""))</f>
        <v/>
      </c>
      <c r="AB44" s="2" t="str">
        <f>IF($B44="","",_xlfn.XLOOKUP($B$32,PROCESOS,'MATRIZ REQUISITOS ISO'!Z$7:Z$14,""))</f>
        <v/>
      </c>
      <c r="AC44" s="2" t="str">
        <f>IF($B44="","",_xlfn.XLOOKUP($B$32,PROCESOS,'MATRIZ REQUISITOS ISO'!AA$7:AA$14,""))</f>
        <v/>
      </c>
      <c r="AD44" s="2" t="str">
        <f>IF($B44="","",_xlfn.XLOOKUP($B$32,PROCESOS,'MATRIZ REQUISITOS ISO'!AB$7:AB$14,""))</f>
        <v/>
      </c>
      <c r="AE44" s="2" t="str">
        <f>IF($B44="","",_xlfn.XLOOKUP($B$32,PROCESOS,'MATRIZ REQUISITOS ISO'!AC$7:AC$14,""))</f>
        <v/>
      </c>
      <c r="AF44" s="2" t="str">
        <f>IF($B44="","",_xlfn.XLOOKUP($B$32,PROCESOS,'MATRIZ REQUISITOS ISO'!AD$7:AD$14,""))</f>
        <v/>
      </c>
      <c r="AG44" s="2" t="str">
        <f>IF($B44="","",_xlfn.XLOOKUP($B$32,PROCESOS,'MATRIZ REQUISITOS ISO'!AE$7:AE$14,""))</f>
        <v/>
      </c>
      <c r="AH44" t="str">
        <f t="shared" si="2"/>
        <v>Comercialización</v>
      </c>
    </row>
    <row r="45" spans="2:34" ht="29.25" thickBot="1">
      <c r="B45" s="9" t="s">
        <v>24</v>
      </c>
      <c r="E45" s="124" t="s">
        <v>0</v>
      </c>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row>
    <row r="46" spans="2:34" ht="38.25" thickBot="1">
      <c r="B46" s="12" t="s">
        <v>123</v>
      </c>
      <c r="C46" s="12" t="s">
        <v>124</v>
      </c>
      <c r="D46" s="17" t="s">
        <v>125</v>
      </c>
      <c r="E46" s="13" t="s">
        <v>126</v>
      </c>
      <c r="F46" s="13" t="s">
        <v>127</v>
      </c>
      <c r="G46" s="13" t="s">
        <v>128</v>
      </c>
      <c r="H46" s="13" t="s">
        <v>129</v>
      </c>
      <c r="I46" s="13" t="s">
        <v>130</v>
      </c>
      <c r="J46" s="13" t="s">
        <v>131</v>
      </c>
      <c r="K46" s="13" t="s">
        <v>132</v>
      </c>
      <c r="L46" s="13" t="s">
        <v>133</v>
      </c>
      <c r="M46" s="13" t="s">
        <v>134</v>
      </c>
      <c r="N46" s="13" t="s">
        <v>135</v>
      </c>
      <c r="O46" s="13" t="s">
        <v>136</v>
      </c>
      <c r="P46" s="13" t="s">
        <v>137</v>
      </c>
      <c r="Q46" s="13" t="s">
        <v>138</v>
      </c>
      <c r="R46" s="13" t="s">
        <v>139</v>
      </c>
      <c r="S46" s="13" t="s">
        <v>140</v>
      </c>
      <c r="T46" s="13" t="s">
        <v>141</v>
      </c>
      <c r="U46" s="13" t="s">
        <v>142</v>
      </c>
      <c r="V46" s="13" t="s">
        <v>143</v>
      </c>
      <c r="W46" s="13" t="s">
        <v>144</v>
      </c>
      <c r="X46" s="13" t="s">
        <v>145</v>
      </c>
      <c r="Y46" s="13" t="s">
        <v>146</v>
      </c>
      <c r="Z46" s="13" t="s">
        <v>147</v>
      </c>
      <c r="AA46" s="13" t="s">
        <v>148</v>
      </c>
      <c r="AB46" s="13" t="s">
        <v>149</v>
      </c>
      <c r="AC46" s="13" t="s">
        <v>150</v>
      </c>
      <c r="AD46" s="13" t="s">
        <v>151</v>
      </c>
      <c r="AE46" s="13" t="s">
        <v>152</v>
      </c>
      <c r="AF46" s="13" t="s">
        <v>153</v>
      </c>
      <c r="AG46" s="13" t="s">
        <v>154</v>
      </c>
      <c r="AH46" s="13" t="s">
        <v>215</v>
      </c>
    </row>
    <row r="47" spans="2:34" ht="15.75">
      <c r="B47" s="6" t="s">
        <v>168</v>
      </c>
      <c r="C47" s="5" t="s">
        <v>166</v>
      </c>
      <c r="D47" t="s">
        <v>191</v>
      </c>
      <c r="F47" s="2">
        <f>IF($B47="","",_xlfn.XLOOKUP($B$45,PROCESOS,'MATRIZ REQUISITOS ISO'!D$7:D$14,""))</f>
        <v>0</v>
      </c>
      <c r="G47" s="2">
        <f>IF($B47="","",_xlfn.XLOOKUP($B$45,PROCESOS,'MATRIZ REQUISITOS ISO'!E$7:E$14,""))</f>
        <v>5</v>
      </c>
      <c r="H47" s="2">
        <f>IF($B47="","",_xlfn.XLOOKUP($B$45,PROCESOS,'MATRIZ REQUISITOS ISO'!F$7:F$14,""))</f>
        <v>0</v>
      </c>
      <c r="I47" s="2">
        <f>IF($B47="","",_xlfn.XLOOKUP($B$45,PROCESOS,'MATRIZ REQUISITOS ISO'!G$7:G$14,""))</f>
        <v>5</v>
      </c>
      <c r="J47" s="2">
        <f>IF($B47="","",_xlfn.XLOOKUP($B$45,PROCESOS,'MATRIZ REQUISITOS ISO'!H$7:H$14,""))</f>
        <v>0</v>
      </c>
      <c r="K47" s="2">
        <f>IF($B47="","",_xlfn.XLOOKUP($B$45,PROCESOS,'MATRIZ REQUISITOS ISO'!I$7:I$14,""))</f>
        <v>0</v>
      </c>
      <c r="L47" s="2">
        <f>IF($B47="","",_xlfn.XLOOKUP($B$45,PROCESOS,'MATRIZ REQUISITOS ISO'!J$7:J$14,""))</f>
        <v>0</v>
      </c>
      <c r="M47" s="2">
        <f>IF($B47="","",_xlfn.XLOOKUP($B$45,PROCESOS,'MATRIZ REQUISITOS ISO'!K$7:K$14,""))</f>
        <v>5</v>
      </c>
      <c r="N47" s="2">
        <f>IF($B47="","",_xlfn.XLOOKUP($B$45,PROCESOS,'MATRIZ REQUISITOS ISO'!L$7:L$14,""))</f>
        <v>5</v>
      </c>
      <c r="O47" s="2">
        <f>IF($B47="","",_xlfn.XLOOKUP($B$45,PROCESOS,'MATRIZ REQUISITOS ISO'!M$7:M$14,""))</f>
        <v>0</v>
      </c>
      <c r="P47" s="2">
        <f>IF($B47="","",_xlfn.XLOOKUP($B$45,PROCESOS,'MATRIZ REQUISITOS ISO'!N$7:N$14,""))</f>
        <v>5</v>
      </c>
      <c r="Q47" s="2">
        <f>IF($B47="","",_xlfn.XLOOKUP($B$45,PROCESOS,'MATRIZ REQUISITOS ISO'!O$7:O$14,""))</f>
        <v>5</v>
      </c>
      <c r="R47" s="2">
        <f>IF($B47="","",_xlfn.XLOOKUP($B$45,PROCESOS,'MATRIZ REQUISITOS ISO'!P$7:P$14,""))</f>
        <v>5</v>
      </c>
      <c r="S47" s="2">
        <f>IF($B47="","",_xlfn.XLOOKUP($B$45,PROCESOS,'MATRIZ REQUISITOS ISO'!Q$7:Q$14,""))</f>
        <v>5</v>
      </c>
      <c r="T47" s="2">
        <f>IF($B47="","",_xlfn.XLOOKUP($B$45,PROCESOS,'MATRIZ REQUISITOS ISO'!R$7:R$14,""))</f>
        <v>5</v>
      </c>
      <c r="U47" s="2">
        <f>IF($B47="","",_xlfn.XLOOKUP($B$45,PROCESOS,'MATRIZ REQUISITOS ISO'!S$7:S$14,""))</f>
        <v>5</v>
      </c>
      <c r="V47" s="2">
        <f>IF($B47="","",_xlfn.XLOOKUP($B$45,PROCESOS,'MATRIZ REQUISITOS ISO'!T$7:T$14,""))</f>
        <v>5</v>
      </c>
      <c r="W47" s="2">
        <f>IF($B47="","",_xlfn.XLOOKUP($B$45,PROCESOS,'MATRIZ REQUISITOS ISO'!U$7:U$14,""))</f>
        <v>0</v>
      </c>
      <c r="X47" s="2">
        <f>IF($B47="","",_xlfn.XLOOKUP($B$45,PROCESOS,'MATRIZ REQUISITOS ISO'!V$7:V$14,""))</f>
        <v>0</v>
      </c>
      <c r="Y47" s="2">
        <f>IF($B47="","",_xlfn.XLOOKUP($B$45,PROCESOS,'MATRIZ REQUISITOS ISO'!W$7:W$14,""))</f>
        <v>5</v>
      </c>
      <c r="Z47" s="2">
        <f>IF($B47="","",_xlfn.XLOOKUP($B$45,PROCESOS,'MATRIZ REQUISITOS ISO'!X$7:X$14,""))</f>
        <v>5</v>
      </c>
      <c r="AA47" s="2">
        <f>IF($B47="","",_xlfn.XLOOKUP($B$45,PROCESOS,'MATRIZ REQUISITOS ISO'!Y$7:Y$14,""))</f>
        <v>5</v>
      </c>
      <c r="AB47" s="2">
        <f>IF($B47="","",_xlfn.XLOOKUP($B$45,PROCESOS,'MATRIZ REQUISITOS ISO'!Z$7:Z$14,""))</f>
        <v>5</v>
      </c>
      <c r="AC47" s="2">
        <f>IF($B47="","",_xlfn.XLOOKUP($B$45,PROCESOS,'MATRIZ REQUISITOS ISO'!AA$7:AA$14,""))</f>
        <v>0</v>
      </c>
      <c r="AD47" s="2">
        <f>IF($B47="","",_xlfn.XLOOKUP($B$45,PROCESOS,'MATRIZ REQUISITOS ISO'!AB$7:AB$14,""))</f>
        <v>5</v>
      </c>
      <c r="AE47" s="2">
        <f>IF($B47="","",_xlfn.XLOOKUP($B$45,PROCESOS,'MATRIZ REQUISITOS ISO'!AC$7:AC$14,""))</f>
        <v>5</v>
      </c>
      <c r="AF47" s="2">
        <f>IF($B47="","",_xlfn.XLOOKUP($B$45,PROCESOS,'MATRIZ REQUISITOS ISO'!AD$7:AD$14,""))</f>
        <v>5</v>
      </c>
      <c r="AG47" s="2">
        <f>IF($B47="","",_xlfn.XLOOKUP($B$45,PROCESOS,'MATRIZ REQUISITOS ISO'!AE$7:AE$14,""))</f>
        <v>5</v>
      </c>
      <c r="AH47" s="39" t="str">
        <f t="shared" ref="AH47:AH53" si="3">$B$45</f>
        <v>Producción</v>
      </c>
    </row>
    <row r="48" spans="2:34" ht="409.5">
      <c r="B48" s="6" t="s">
        <v>174</v>
      </c>
      <c r="C48" s="5" t="s">
        <v>166</v>
      </c>
      <c r="D48" s="4" t="s">
        <v>247</v>
      </c>
      <c r="E48" s="4"/>
      <c r="F48" s="2">
        <f>IF($B48="","",_xlfn.XLOOKUP($B$45,PROCESOS,'MATRIZ REQUISITOS ISO'!D$7:D$14,""))</f>
        <v>0</v>
      </c>
      <c r="G48" s="2">
        <f>IF($B48="","",_xlfn.XLOOKUP($B$45,PROCESOS,'MATRIZ REQUISITOS ISO'!E$7:E$14,""))</f>
        <v>5</v>
      </c>
      <c r="H48" s="2">
        <f>IF($B48="","",_xlfn.XLOOKUP($B$45,PROCESOS,'MATRIZ REQUISITOS ISO'!F$7:F$14,""))</f>
        <v>0</v>
      </c>
      <c r="I48" s="2">
        <f>IF($B48="","",_xlfn.XLOOKUP($B$45,PROCESOS,'MATRIZ REQUISITOS ISO'!G$7:G$14,""))</f>
        <v>5</v>
      </c>
      <c r="J48" s="2">
        <f>IF($B48="","",_xlfn.XLOOKUP($B$45,PROCESOS,'MATRIZ REQUISITOS ISO'!H$7:H$14,""))</f>
        <v>0</v>
      </c>
      <c r="K48" s="2">
        <f>IF($B48="","",_xlfn.XLOOKUP($B$45,PROCESOS,'MATRIZ REQUISITOS ISO'!I$7:I$14,""))</f>
        <v>0</v>
      </c>
      <c r="L48" s="2">
        <f>IF($B48="","",_xlfn.XLOOKUP($B$45,PROCESOS,'MATRIZ REQUISITOS ISO'!J$7:J$14,""))</f>
        <v>0</v>
      </c>
      <c r="M48" s="2">
        <f>IF($B48="","",_xlfn.XLOOKUP($B$45,PROCESOS,'MATRIZ REQUISITOS ISO'!K$7:K$14,""))</f>
        <v>5</v>
      </c>
      <c r="N48" s="2">
        <f>IF($B48="","",_xlfn.XLOOKUP($B$45,PROCESOS,'MATRIZ REQUISITOS ISO'!L$7:L$14,""))</f>
        <v>5</v>
      </c>
      <c r="O48" s="2">
        <f>IF($B48="","",_xlfn.XLOOKUP($B$45,PROCESOS,'MATRIZ REQUISITOS ISO'!M$7:M$14,""))</f>
        <v>0</v>
      </c>
      <c r="P48" s="2">
        <f>IF($B48="","",_xlfn.XLOOKUP($B$45,PROCESOS,'MATRIZ REQUISITOS ISO'!N$7:N$14,""))</f>
        <v>5</v>
      </c>
      <c r="Q48" s="2">
        <f>IF($B48="","",_xlfn.XLOOKUP($B$45,PROCESOS,'MATRIZ REQUISITOS ISO'!O$7:O$14,""))</f>
        <v>5</v>
      </c>
      <c r="R48" s="2">
        <f>IF($B48="","",_xlfn.XLOOKUP($B$45,PROCESOS,'MATRIZ REQUISITOS ISO'!P$7:P$14,""))</f>
        <v>5</v>
      </c>
      <c r="S48" s="2">
        <f>IF($B48="","",_xlfn.XLOOKUP($B$45,PROCESOS,'MATRIZ REQUISITOS ISO'!Q$7:Q$14,""))</f>
        <v>5</v>
      </c>
      <c r="T48" s="2">
        <f>IF($B48="","",_xlfn.XLOOKUP($B$45,PROCESOS,'MATRIZ REQUISITOS ISO'!R$7:R$14,""))</f>
        <v>5</v>
      </c>
      <c r="U48" s="2">
        <f>IF($B48="","",_xlfn.XLOOKUP($B$45,PROCESOS,'MATRIZ REQUISITOS ISO'!S$7:S$14,""))</f>
        <v>5</v>
      </c>
      <c r="V48" s="2">
        <f>IF($B48="","",_xlfn.XLOOKUP($B$45,PROCESOS,'MATRIZ REQUISITOS ISO'!T$7:T$14,""))</f>
        <v>5</v>
      </c>
      <c r="W48" s="2">
        <f>IF($B48="","",_xlfn.XLOOKUP($B$45,PROCESOS,'MATRIZ REQUISITOS ISO'!U$7:U$14,""))</f>
        <v>0</v>
      </c>
      <c r="X48" s="2">
        <f>IF($B48="","",_xlfn.XLOOKUP($B$45,PROCESOS,'MATRIZ REQUISITOS ISO'!V$7:V$14,""))</f>
        <v>0</v>
      </c>
      <c r="Y48" s="2">
        <f>IF($B48="","",_xlfn.XLOOKUP($B$45,PROCESOS,'MATRIZ REQUISITOS ISO'!W$7:W$14,""))</f>
        <v>5</v>
      </c>
      <c r="Z48" s="2">
        <f>IF($B48="","",_xlfn.XLOOKUP($B$45,PROCESOS,'MATRIZ REQUISITOS ISO'!X$7:X$14,""))</f>
        <v>5</v>
      </c>
      <c r="AA48" s="2">
        <f>IF($B48="","",_xlfn.XLOOKUP($B$45,PROCESOS,'MATRIZ REQUISITOS ISO'!Y$7:Y$14,""))</f>
        <v>5</v>
      </c>
      <c r="AB48" s="2">
        <f>IF($B48="","",_xlfn.XLOOKUP($B$45,PROCESOS,'MATRIZ REQUISITOS ISO'!Z$7:Z$14,""))</f>
        <v>5</v>
      </c>
      <c r="AC48" s="2">
        <f>IF($B48="","",_xlfn.XLOOKUP($B$45,PROCESOS,'MATRIZ REQUISITOS ISO'!AA$7:AA$14,""))</f>
        <v>0</v>
      </c>
      <c r="AD48" s="2">
        <f>IF($B48="","",_xlfn.XLOOKUP($B$45,PROCESOS,'MATRIZ REQUISITOS ISO'!AB$7:AB$14,""))</f>
        <v>5</v>
      </c>
      <c r="AE48" s="2">
        <f>IF($B48="","",_xlfn.XLOOKUP($B$45,PROCESOS,'MATRIZ REQUISITOS ISO'!AC$7:AC$14,""))</f>
        <v>5</v>
      </c>
      <c r="AF48" s="2">
        <f>IF($B48="","",_xlfn.XLOOKUP($B$45,PROCESOS,'MATRIZ REQUISITOS ISO'!AD$7:AD$14,""))</f>
        <v>5</v>
      </c>
      <c r="AG48" s="2">
        <f>IF($B48="","",_xlfn.XLOOKUP($B$45,PROCESOS,'MATRIZ REQUISITOS ISO'!AE$7:AE$14,""))</f>
        <v>5</v>
      </c>
      <c r="AH48" s="39" t="str">
        <f t="shared" si="3"/>
        <v>Producción</v>
      </c>
    </row>
    <row r="49" spans="2:34" ht="409.5">
      <c r="B49" s="6" t="s">
        <v>175</v>
      </c>
      <c r="C49" s="5" t="s">
        <v>166</v>
      </c>
      <c r="D49" s="4" t="s">
        <v>1435</v>
      </c>
      <c r="E49" s="4"/>
      <c r="F49" s="2">
        <f>IF($B49="","",_xlfn.XLOOKUP($B$45,PROCESOS,'MATRIZ REQUISITOS ISO'!D$7:D$14,""))</f>
        <v>0</v>
      </c>
      <c r="G49" s="2">
        <f>IF($B49="","",_xlfn.XLOOKUP($B$45,PROCESOS,'MATRIZ REQUISITOS ISO'!E$7:E$14,""))</f>
        <v>5</v>
      </c>
      <c r="H49" s="2">
        <f>IF($B49="","",_xlfn.XLOOKUP($B$45,PROCESOS,'MATRIZ REQUISITOS ISO'!F$7:F$14,""))</f>
        <v>0</v>
      </c>
      <c r="I49" s="2">
        <f>IF($B49="","",_xlfn.XLOOKUP($B$45,PROCESOS,'MATRIZ REQUISITOS ISO'!G$7:G$14,""))</f>
        <v>5</v>
      </c>
      <c r="J49" s="2">
        <f>IF($B49="","",_xlfn.XLOOKUP($B$45,PROCESOS,'MATRIZ REQUISITOS ISO'!H$7:H$14,""))</f>
        <v>0</v>
      </c>
      <c r="K49" s="2">
        <f>IF($B49="","",_xlfn.XLOOKUP($B$45,PROCESOS,'MATRIZ REQUISITOS ISO'!I$7:I$14,""))</f>
        <v>0</v>
      </c>
      <c r="L49" s="2">
        <f>IF($B49="","",_xlfn.XLOOKUP($B$45,PROCESOS,'MATRIZ REQUISITOS ISO'!J$7:J$14,""))</f>
        <v>0</v>
      </c>
      <c r="M49" s="2">
        <f>IF($B49="","",_xlfn.XLOOKUP($B$45,PROCESOS,'MATRIZ REQUISITOS ISO'!K$7:K$14,""))</f>
        <v>5</v>
      </c>
      <c r="N49" s="2">
        <f>IF($B49="","",_xlfn.XLOOKUP($B$45,PROCESOS,'MATRIZ REQUISITOS ISO'!L$7:L$14,""))</f>
        <v>5</v>
      </c>
      <c r="O49" s="2">
        <f>IF($B49="","",_xlfn.XLOOKUP($B$45,PROCESOS,'MATRIZ REQUISITOS ISO'!M$7:M$14,""))</f>
        <v>0</v>
      </c>
      <c r="P49" s="2">
        <f>IF($B49="","",_xlfn.XLOOKUP($B$45,PROCESOS,'MATRIZ REQUISITOS ISO'!N$7:N$14,""))</f>
        <v>5</v>
      </c>
      <c r="Q49" s="2">
        <f>IF($B49="","",_xlfn.XLOOKUP($B$45,PROCESOS,'MATRIZ REQUISITOS ISO'!O$7:O$14,""))</f>
        <v>5</v>
      </c>
      <c r="R49" s="2">
        <f>IF($B49="","",_xlfn.XLOOKUP($B$45,PROCESOS,'MATRIZ REQUISITOS ISO'!P$7:P$14,""))</f>
        <v>5</v>
      </c>
      <c r="S49" s="2">
        <f>IF($B49="","",_xlfn.XLOOKUP($B$45,PROCESOS,'MATRIZ REQUISITOS ISO'!Q$7:Q$14,""))</f>
        <v>5</v>
      </c>
      <c r="T49" s="2">
        <f>IF($B49="","",_xlfn.XLOOKUP($B$45,PROCESOS,'MATRIZ REQUISITOS ISO'!R$7:R$14,""))</f>
        <v>5</v>
      </c>
      <c r="U49" s="2">
        <f>IF($B49="","",_xlfn.XLOOKUP($B$45,PROCESOS,'MATRIZ REQUISITOS ISO'!S$7:S$14,""))</f>
        <v>5</v>
      </c>
      <c r="V49" s="2">
        <f>IF($B49="","",_xlfn.XLOOKUP($B$45,PROCESOS,'MATRIZ REQUISITOS ISO'!T$7:T$14,""))</f>
        <v>5</v>
      </c>
      <c r="W49" s="2">
        <f>IF($B49="","",_xlfn.XLOOKUP($B$45,PROCESOS,'MATRIZ REQUISITOS ISO'!U$7:U$14,""))</f>
        <v>0</v>
      </c>
      <c r="X49" s="2">
        <f>IF($B49="","",_xlfn.XLOOKUP($B$45,PROCESOS,'MATRIZ REQUISITOS ISO'!V$7:V$14,""))</f>
        <v>0</v>
      </c>
      <c r="Y49" s="2">
        <f>IF($B49="","",_xlfn.XLOOKUP($B$45,PROCESOS,'MATRIZ REQUISITOS ISO'!W$7:W$14,""))</f>
        <v>5</v>
      </c>
      <c r="Z49" s="2">
        <f>IF($B49="","",_xlfn.XLOOKUP($B$45,PROCESOS,'MATRIZ REQUISITOS ISO'!X$7:X$14,""))</f>
        <v>5</v>
      </c>
      <c r="AA49" s="2">
        <f>IF($B49="","",_xlfn.XLOOKUP($B$45,PROCESOS,'MATRIZ REQUISITOS ISO'!Y$7:Y$14,""))</f>
        <v>5</v>
      </c>
      <c r="AB49" s="2">
        <f>IF($B49="","",_xlfn.XLOOKUP($B$45,PROCESOS,'MATRIZ REQUISITOS ISO'!Z$7:Z$14,""))</f>
        <v>5</v>
      </c>
      <c r="AC49" s="2">
        <f>IF($B49="","",_xlfn.XLOOKUP($B$45,PROCESOS,'MATRIZ REQUISITOS ISO'!AA$7:AA$14,""))</f>
        <v>0</v>
      </c>
      <c r="AD49" s="2">
        <f>IF($B49="","",_xlfn.XLOOKUP($B$45,PROCESOS,'MATRIZ REQUISITOS ISO'!AB$7:AB$14,""))</f>
        <v>5</v>
      </c>
      <c r="AE49" s="2">
        <f>IF($B49="","",_xlfn.XLOOKUP($B$45,PROCESOS,'MATRIZ REQUISITOS ISO'!AC$7:AC$14,""))</f>
        <v>5</v>
      </c>
      <c r="AF49" s="2">
        <f>IF($B49="","",_xlfn.XLOOKUP($B$45,PROCESOS,'MATRIZ REQUISITOS ISO'!AD$7:AD$14,""))</f>
        <v>5</v>
      </c>
      <c r="AG49" s="2">
        <f>IF($B49="","",_xlfn.XLOOKUP($B$45,PROCESOS,'MATRIZ REQUISITOS ISO'!AE$7:AE$14,""))</f>
        <v>5</v>
      </c>
      <c r="AH49" s="39" t="str">
        <f t="shared" si="3"/>
        <v>Producción</v>
      </c>
    </row>
    <row r="50" spans="2:34" ht="105">
      <c r="B50" s="6" t="s">
        <v>304</v>
      </c>
      <c r="C50" s="5" t="s">
        <v>166</v>
      </c>
      <c r="D50" s="4" t="s">
        <v>236</v>
      </c>
      <c r="E50" s="4"/>
      <c r="F50" s="2">
        <f>IF($B50="","",_xlfn.XLOOKUP($B$45,PROCESOS,'MATRIZ REQUISITOS ISO'!D$7:D$14,""))</f>
        <v>0</v>
      </c>
      <c r="G50" s="2">
        <f>IF($B50="","",_xlfn.XLOOKUP($B$45,PROCESOS,'MATRIZ REQUISITOS ISO'!E$7:E$14,""))</f>
        <v>5</v>
      </c>
      <c r="H50" s="2">
        <f>IF($B50="","",_xlfn.XLOOKUP($B$45,PROCESOS,'MATRIZ REQUISITOS ISO'!F$7:F$14,""))</f>
        <v>0</v>
      </c>
      <c r="I50" s="2">
        <f>IF($B50="","",_xlfn.XLOOKUP($B$45,PROCESOS,'MATRIZ REQUISITOS ISO'!G$7:G$14,""))</f>
        <v>5</v>
      </c>
      <c r="J50" s="2">
        <f>IF($B50="","",_xlfn.XLOOKUP($B$45,PROCESOS,'MATRIZ REQUISITOS ISO'!H$7:H$14,""))</f>
        <v>0</v>
      </c>
      <c r="K50" s="2">
        <f>IF($B50="","",_xlfn.XLOOKUP($B$45,PROCESOS,'MATRIZ REQUISITOS ISO'!I$7:I$14,""))</f>
        <v>0</v>
      </c>
      <c r="L50" s="2">
        <f>IF($B50="","",_xlfn.XLOOKUP($B$45,PROCESOS,'MATRIZ REQUISITOS ISO'!J$7:J$14,""))</f>
        <v>0</v>
      </c>
      <c r="M50" s="2">
        <f>IF($B50="","",_xlfn.XLOOKUP($B$45,PROCESOS,'MATRIZ REQUISITOS ISO'!K$7:K$14,""))</f>
        <v>5</v>
      </c>
      <c r="N50" s="2">
        <f>IF($B50="","",_xlfn.XLOOKUP($B$45,PROCESOS,'MATRIZ REQUISITOS ISO'!L$7:L$14,""))</f>
        <v>5</v>
      </c>
      <c r="O50" s="2">
        <f>IF($B50="","",_xlfn.XLOOKUP($B$45,PROCESOS,'MATRIZ REQUISITOS ISO'!M$7:M$14,""))</f>
        <v>0</v>
      </c>
      <c r="P50" s="2">
        <f>IF($B50="","",_xlfn.XLOOKUP($B$45,PROCESOS,'MATRIZ REQUISITOS ISO'!N$7:N$14,""))</f>
        <v>5</v>
      </c>
      <c r="Q50" s="2">
        <f>IF($B50="","",_xlfn.XLOOKUP($B$45,PROCESOS,'MATRIZ REQUISITOS ISO'!O$7:O$14,""))</f>
        <v>5</v>
      </c>
      <c r="R50" s="2">
        <f>IF($B50="","",_xlfn.XLOOKUP($B$45,PROCESOS,'MATRIZ REQUISITOS ISO'!P$7:P$14,""))</f>
        <v>5</v>
      </c>
      <c r="S50" s="2">
        <f>IF($B50="","",_xlfn.XLOOKUP($B$45,PROCESOS,'MATRIZ REQUISITOS ISO'!Q$7:Q$14,""))</f>
        <v>5</v>
      </c>
      <c r="T50" s="2">
        <f>IF($B50="","",_xlfn.XLOOKUP($B$45,PROCESOS,'MATRIZ REQUISITOS ISO'!R$7:R$14,""))</f>
        <v>5</v>
      </c>
      <c r="U50" s="2">
        <f>IF($B50="","",_xlfn.XLOOKUP($B$45,PROCESOS,'MATRIZ REQUISITOS ISO'!S$7:S$14,""))</f>
        <v>5</v>
      </c>
      <c r="V50" s="2">
        <f>IF($B50="","",_xlfn.XLOOKUP($B$45,PROCESOS,'MATRIZ REQUISITOS ISO'!T$7:T$14,""))</f>
        <v>5</v>
      </c>
      <c r="W50" s="2">
        <f>IF($B50="","",_xlfn.XLOOKUP($B$45,PROCESOS,'MATRIZ REQUISITOS ISO'!U$7:U$14,""))</f>
        <v>0</v>
      </c>
      <c r="X50" s="2">
        <f>IF($B50="","",_xlfn.XLOOKUP($B$45,PROCESOS,'MATRIZ REQUISITOS ISO'!V$7:V$14,""))</f>
        <v>0</v>
      </c>
      <c r="Y50" s="2">
        <f>IF($B50="","",_xlfn.XLOOKUP($B$45,PROCESOS,'MATRIZ REQUISITOS ISO'!W$7:W$14,""))</f>
        <v>5</v>
      </c>
      <c r="Z50" s="2">
        <f>IF($B50="","",_xlfn.XLOOKUP($B$45,PROCESOS,'MATRIZ REQUISITOS ISO'!X$7:X$14,""))</f>
        <v>5</v>
      </c>
      <c r="AA50" s="2">
        <f>IF($B50="","",_xlfn.XLOOKUP($B$45,PROCESOS,'MATRIZ REQUISITOS ISO'!Y$7:Y$14,""))</f>
        <v>5</v>
      </c>
      <c r="AB50" s="2">
        <f>IF($B50="","",_xlfn.XLOOKUP($B$45,PROCESOS,'MATRIZ REQUISITOS ISO'!Z$7:Z$14,""))</f>
        <v>5</v>
      </c>
      <c r="AC50" s="2">
        <f>IF($B50="","",_xlfn.XLOOKUP($B$45,PROCESOS,'MATRIZ REQUISITOS ISO'!AA$7:AA$14,""))</f>
        <v>0</v>
      </c>
      <c r="AD50" s="2">
        <f>IF($B50="","",_xlfn.XLOOKUP($B$45,PROCESOS,'MATRIZ REQUISITOS ISO'!AB$7:AB$14,""))</f>
        <v>5</v>
      </c>
      <c r="AE50" s="2">
        <f>IF($B50="","",_xlfn.XLOOKUP($B$45,PROCESOS,'MATRIZ REQUISITOS ISO'!AC$7:AC$14,""))</f>
        <v>5</v>
      </c>
      <c r="AF50" s="2">
        <f>IF($B50="","",_xlfn.XLOOKUP($B$45,PROCESOS,'MATRIZ REQUISITOS ISO'!AD$7:AD$14,""))</f>
        <v>5</v>
      </c>
      <c r="AG50" s="2">
        <f>IF($B50="","",_xlfn.XLOOKUP($B$45,PROCESOS,'MATRIZ REQUISITOS ISO'!AE$7:AE$14,""))</f>
        <v>5</v>
      </c>
      <c r="AH50" s="39" t="str">
        <f t="shared" si="3"/>
        <v>Producción</v>
      </c>
    </row>
    <row r="51" spans="2:34" ht="15.75">
      <c r="B51" s="6"/>
      <c r="C51" s="5"/>
      <c r="D51" s="5"/>
      <c r="E51" s="5"/>
      <c r="F51" s="2" t="str">
        <f>IF($B51="","",_xlfn.XLOOKUP($B$45,PROCESOS,'MATRIZ REQUISITOS ISO'!D$7:D$14,""))</f>
        <v/>
      </c>
      <c r="G51" s="2" t="str">
        <f>IF($B51="","",_xlfn.XLOOKUP($B$45,PROCESOS,'MATRIZ REQUISITOS ISO'!E$7:E$14,""))</f>
        <v/>
      </c>
      <c r="H51" s="2" t="str">
        <f>IF($B51="","",_xlfn.XLOOKUP($B$45,PROCESOS,'MATRIZ REQUISITOS ISO'!F$7:F$14,""))</f>
        <v/>
      </c>
      <c r="I51" s="2" t="str">
        <f>IF($B51="","",_xlfn.XLOOKUP($B$45,PROCESOS,'MATRIZ REQUISITOS ISO'!G$7:G$14,""))</f>
        <v/>
      </c>
      <c r="J51" s="2" t="str">
        <f>IF($B51="","",_xlfn.XLOOKUP($B$45,PROCESOS,'MATRIZ REQUISITOS ISO'!H$7:H$14,""))</f>
        <v/>
      </c>
      <c r="K51" s="2" t="str">
        <f>IF($B51="","",_xlfn.XLOOKUP($B$45,PROCESOS,'MATRIZ REQUISITOS ISO'!I$7:I$14,""))</f>
        <v/>
      </c>
      <c r="L51" s="2" t="str">
        <f>IF($B51="","",_xlfn.XLOOKUP($B$45,PROCESOS,'MATRIZ REQUISITOS ISO'!J$7:J$14,""))</f>
        <v/>
      </c>
      <c r="M51" s="2" t="str">
        <f>IF($B51="","",_xlfn.XLOOKUP($B$45,PROCESOS,'MATRIZ REQUISITOS ISO'!K$7:K$14,""))</f>
        <v/>
      </c>
      <c r="N51" s="2" t="str">
        <f>IF($B51="","",_xlfn.XLOOKUP($B$45,PROCESOS,'MATRIZ REQUISITOS ISO'!L$7:L$14,""))</f>
        <v/>
      </c>
      <c r="O51" s="2" t="str">
        <f>IF($B51="","",_xlfn.XLOOKUP($B$45,PROCESOS,'MATRIZ REQUISITOS ISO'!M$7:M$14,""))</f>
        <v/>
      </c>
      <c r="P51" s="2" t="str">
        <f>IF($B51="","",_xlfn.XLOOKUP($B$45,PROCESOS,'MATRIZ REQUISITOS ISO'!N$7:N$14,""))</f>
        <v/>
      </c>
      <c r="Q51" s="2" t="str">
        <f>IF($B51="","",_xlfn.XLOOKUP($B$45,PROCESOS,'MATRIZ REQUISITOS ISO'!O$7:O$14,""))</f>
        <v/>
      </c>
      <c r="R51" s="2" t="str">
        <f>IF($B51="","",_xlfn.XLOOKUP($B$45,PROCESOS,'MATRIZ REQUISITOS ISO'!P$7:P$14,""))</f>
        <v/>
      </c>
      <c r="S51" s="2" t="str">
        <f>IF($B51="","",_xlfn.XLOOKUP($B$45,PROCESOS,'MATRIZ REQUISITOS ISO'!Q$7:Q$14,""))</f>
        <v/>
      </c>
      <c r="T51" s="2" t="str">
        <f>IF($B51="","",_xlfn.XLOOKUP($B$45,PROCESOS,'MATRIZ REQUISITOS ISO'!R$7:R$14,""))</f>
        <v/>
      </c>
      <c r="U51" s="2" t="str">
        <f>IF($B51="","",_xlfn.XLOOKUP($B$45,PROCESOS,'MATRIZ REQUISITOS ISO'!S$7:S$14,""))</f>
        <v/>
      </c>
      <c r="V51" s="2" t="str">
        <f>IF($B51="","",_xlfn.XLOOKUP($B$45,PROCESOS,'MATRIZ REQUISITOS ISO'!T$7:T$14,""))</f>
        <v/>
      </c>
      <c r="W51" s="2" t="str">
        <f>IF($B51="","",_xlfn.XLOOKUP($B$45,PROCESOS,'MATRIZ REQUISITOS ISO'!U$7:U$14,""))</f>
        <v/>
      </c>
      <c r="X51" s="2" t="str">
        <f>IF($B51="","",_xlfn.XLOOKUP($B$45,PROCESOS,'MATRIZ REQUISITOS ISO'!V$7:V$14,""))</f>
        <v/>
      </c>
      <c r="Y51" s="2" t="str">
        <f>IF($B51="","",_xlfn.XLOOKUP($B$45,PROCESOS,'MATRIZ REQUISITOS ISO'!W$7:W$14,""))</f>
        <v/>
      </c>
      <c r="Z51" s="2" t="str">
        <f>IF($B51="","",_xlfn.XLOOKUP($B$45,PROCESOS,'MATRIZ REQUISITOS ISO'!X$7:X$14,""))</f>
        <v/>
      </c>
      <c r="AA51" s="2" t="str">
        <f>IF($B51="","",_xlfn.XLOOKUP($B$45,PROCESOS,'MATRIZ REQUISITOS ISO'!Y$7:Y$14,""))</f>
        <v/>
      </c>
      <c r="AB51" s="2" t="str">
        <f>IF($B51="","",_xlfn.XLOOKUP($B$45,PROCESOS,'MATRIZ REQUISITOS ISO'!Z$7:Z$14,""))</f>
        <v/>
      </c>
      <c r="AC51" s="2" t="str">
        <f>IF($B51="","",_xlfn.XLOOKUP($B$45,PROCESOS,'MATRIZ REQUISITOS ISO'!AA$7:AA$14,""))</f>
        <v/>
      </c>
      <c r="AD51" s="2" t="str">
        <f>IF($B51="","",_xlfn.XLOOKUP($B$45,PROCESOS,'MATRIZ REQUISITOS ISO'!AB$7:AB$14,""))</f>
        <v/>
      </c>
      <c r="AE51" s="2" t="str">
        <f>IF($B51="","",_xlfn.XLOOKUP($B$45,PROCESOS,'MATRIZ REQUISITOS ISO'!AC$7:AC$14,""))</f>
        <v/>
      </c>
      <c r="AF51" s="2" t="str">
        <f>IF($B51="","",_xlfn.XLOOKUP($B$45,PROCESOS,'MATRIZ REQUISITOS ISO'!AD$7:AD$14,""))</f>
        <v/>
      </c>
      <c r="AG51" s="2" t="str">
        <f>IF($B51="","",_xlfn.XLOOKUP($B$45,PROCESOS,'MATRIZ REQUISITOS ISO'!AE$7:AE$14,""))</f>
        <v/>
      </c>
      <c r="AH51" s="39" t="str">
        <f t="shared" si="3"/>
        <v>Producción</v>
      </c>
    </row>
    <row r="52" spans="2:34" ht="15.75">
      <c r="B52" s="6"/>
      <c r="C52" s="5"/>
      <c r="D52" s="5"/>
      <c r="E52" s="5"/>
      <c r="F52" s="2" t="str">
        <f>IF($B52="","",_xlfn.XLOOKUP($B$45,PROCESOS,'MATRIZ REQUISITOS ISO'!D$7:D$14,""))</f>
        <v/>
      </c>
      <c r="G52" s="2" t="str">
        <f>IF($B52="","",_xlfn.XLOOKUP($B$45,PROCESOS,'MATRIZ REQUISITOS ISO'!E$7:E$14,""))</f>
        <v/>
      </c>
      <c r="H52" s="2" t="str">
        <f>IF($B52="","",_xlfn.XLOOKUP($B$45,PROCESOS,'MATRIZ REQUISITOS ISO'!F$7:F$14,""))</f>
        <v/>
      </c>
      <c r="I52" s="2" t="str">
        <f>IF($B52="","",_xlfn.XLOOKUP($B$45,PROCESOS,'MATRIZ REQUISITOS ISO'!G$7:G$14,""))</f>
        <v/>
      </c>
      <c r="J52" s="2" t="str">
        <f>IF($B52="","",_xlfn.XLOOKUP($B$45,PROCESOS,'MATRIZ REQUISITOS ISO'!H$7:H$14,""))</f>
        <v/>
      </c>
      <c r="K52" s="2" t="str">
        <f>IF($B52="","",_xlfn.XLOOKUP($B$45,PROCESOS,'MATRIZ REQUISITOS ISO'!I$7:I$14,""))</f>
        <v/>
      </c>
      <c r="L52" s="2" t="str">
        <f>IF($B52="","",_xlfn.XLOOKUP($B$45,PROCESOS,'MATRIZ REQUISITOS ISO'!J$7:J$14,""))</f>
        <v/>
      </c>
      <c r="M52" s="2" t="str">
        <f>IF($B52="","",_xlfn.XLOOKUP($B$45,PROCESOS,'MATRIZ REQUISITOS ISO'!K$7:K$14,""))</f>
        <v/>
      </c>
      <c r="N52" s="2" t="str">
        <f>IF($B52="","",_xlfn.XLOOKUP($B$45,PROCESOS,'MATRIZ REQUISITOS ISO'!L$7:L$14,""))</f>
        <v/>
      </c>
      <c r="O52" s="2" t="str">
        <f>IF($B52="","",_xlfn.XLOOKUP($B$45,PROCESOS,'MATRIZ REQUISITOS ISO'!M$7:M$14,""))</f>
        <v/>
      </c>
      <c r="P52" s="2" t="str">
        <f>IF($B52="","",_xlfn.XLOOKUP($B$45,PROCESOS,'MATRIZ REQUISITOS ISO'!N$7:N$14,""))</f>
        <v/>
      </c>
      <c r="Q52" s="2" t="str">
        <f>IF($B52="","",_xlfn.XLOOKUP($B$45,PROCESOS,'MATRIZ REQUISITOS ISO'!O$7:O$14,""))</f>
        <v/>
      </c>
      <c r="R52" s="2" t="str">
        <f>IF($B52="","",_xlfn.XLOOKUP($B$45,PROCESOS,'MATRIZ REQUISITOS ISO'!P$7:P$14,""))</f>
        <v/>
      </c>
      <c r="S52" s="2" t="str">
        <f>IF($B52="","",_xlfn.XLOOKUP($B$45,PROCESOS,'MATRIZ REQUISITOS ISO'!Q$7:Q$14,""))</f>
        <v/>
      </c>
      <c r="T52" s="2" t="str">
        <f>IF($B52="","",_xlfn.XLOOKUP($B$45,PROCESOS,'MATRIZ REQUISITOS ISO'!R$7:R$14,""))</f>
        <v/>
      </c>
      <c r="U52" s="2" t="str">
        <f>IF($B52="","",_xlfn.XLOOKUP($B$45,PROCESOS,'MATRIZ REQUISITOS ISO'!S$7:S$14,""))</f>
        <v/>
      </c>
      <c r="V52" s="2" t="str">
        <f>IF($B52="","",_xlfn.XLOOKUP($B$45,PROCESOS,'MATRIZ REQUISITOS ISO'!T$7:T$14,""))</f>
        <v/>
      </c>
      <c r="W52" s="2" t="str">
        <f>IF($B52="","",_xlfn.XLOOKUP($B$45,PROCESOS,'MATRIZ REQUISITOS ISO'!U$7:U$14,""))</f>
        <v/>
      </c>
      <c r="X52" s="2" t="str">
        <f>IF($B52="","",_xlfn.XLOOKUP($B$45,PROCESOS,'MATRIZ REQUISITOS ISO'!V$7:V$14,""))</f>
        <v/>
      </c>
      <c r="Y52" s="2" t="str">
        <f>IF($B52="","",_xlfn.XLOOKUP($B$45,PROCESOS,'MATRIZ REQUISITOS ISO'!W$7:W$14,""))</f>
        <v/>
      </c>
      <c r="Z52" s="2" t="str">
        <f>IF($B52="","",_xlfn.XLOOKUP($B$45,PROCESOS,'MATRIZ REQUISITOS ISO'!X$7:X$14,""))</f>
        <v/>
      </c>
      <c r="AA52" s="2" t="str">
        <f>IF($B52="","",_xlfn.XLOOKUP($B$45,PROCESOS,'MATRIZ REQUISITOS ISO'!Y$7:Y$14,""))</f>
        <v/>
      </c>
      <c r="AB52" s="2" t="str">
        <f>IF($B52="","",_xlfn.XLOOKUP($B$45,PROCESOS,'MATRIZ REQUISITOS ISO'!Z$7:Z$14,""))</f>
        <v/>
      </c>
      <c r="AC52" s="2" t="str">
        <f>IF($B52="","",_xlfn.XLOOKUP($B$45,PROCESOS,'MATRIZ REQUISITOS ISO'!AA$7:AA$14,""))</f>
        <v/>
      </c>
      <c r="AD52" s="2" t="str">
        <f>IF($B52="","",_xlfn.XLOOKUP($B$45,PROCESOS,'MATRIZ REQUISITOS ISO'!AB$7:AB$14,""))</f>
        <v/>
      </c>
      <c r="AE52" s="2" t="str">
        <f>IF($B52="","",_xlfn.XLOOKUP($B$45,PROCESOS,'MATRIZ REQUISITOS ISO'!AC$7:AC$14,""))</f>
        <v/>
      </c>
      <c r="AF52" s="2" t="str">
        <f>IF($B52="","",_xlfn.XLOOKUP($B$45,PROCESOS,'MATRIZ REQUISITOS ISO'!AD$7:AD$14,""))</f>
        <v/>
      </c>
      <c r="AG52" s="2" t="str">
        <f>IF($B52="","",_xlfn.XLOOKUP($B$45,PROCESOS,'MATRIZ REQUISITOS ISO'!AE$7:AE$14,""))</f>
        <v/>
      </c>
      <c r="AH52" s="39" t="str">
        <f t="shared" si="3"/>
        <v>Producción</v>
      </c>
    </row>
    <row r="53" spans="2:34" ht="15.75">
      <c r="B53" s="6"/>
      <c r="C53" s="5"/>
      <c r="D53" s="5"/>
      <c r="E53" s="5"/>
      <c r="F53" s="2" t="str">
        <f>IF($B53="","",_xlfn.XLOOKUP($B$45,PROCESOS,'MATRIZ REQUISITOS ISO'!D$7:D$14,""))</f>
        <v/>
      </c>
      <c r="G53" s="2" t="str">
        <f>IF($B53="","",_xlfn.XLOOKUP($B$45,PROCESOS,'MATRIZ REQUISITOS ISO'!E$7:E$14,""))</f>
        <v/>
      </c>
      <c r="H53" s="2" t="str">
        <f>IF($B53="","",_xlfn.XLOOKUP($B$45,PROCESOS,'MATRIZ REQUISITOS ISO'!F$7:F$14,""))</f>
        <v/>
      </c>
      <c r="I53" s="2" t="str">
        <f>IF($B53="","",_xlfn.XLOOKUP($B$45,PROCESOS,'MATRIZ REQUISITOS ISO'!G$7:G$14,""))</f>
        <v/>
      </c>
      <c r="J53" s="2" t="str">
        <f>IF($B53="","",_xlfn.XLOOKUP($B$45,PROCESOS,'MATRIZ REQUISITOS ISO'!H$7:H$14,""))</f>
        <v/>
      </c>
      <c r="K53" s="2" t="str">
        <f>IF($B53="","",_xlfn.XLOOKUP($B$45,PROCESOS,'MATRIZ REQUISITOS ISO'!I$7:I$14,""))</f>
        <v/>
      </c>
      <c r="L53" s="2" t="str">
        <f>IF($B53="","",_xlfn.XLOOKUP($B$45,PROCESOS,'MATRIZ REQUISITOS ISO'!J$7:J$14,""))</f>
        <v/>
      </c>
      <c r="M53" s="2" t="str">
        <f>IF($B53="","",_xlfn.XLOOKUP($B$45,PROCESOS,'MATRIZ REQUISITOS ISO'!K$7:K$14,""))</f>
        <v/>
      </c>
      <c r="N53" s="2" t="str">
        <f>IF($B53="","",_xlfn.XLOOKUP($B$45,PROCESOS,'MATRIZ REQUISITOS ISO'!L$7:L$14,""))</f>
        <v/>
      </c>
      <c r="O53" s="2" t="str">
        <f>IF($B53="","",_xlfn.XLOOKUP($B$45,PROCESOS,'MATRIZ REQUISITOS ISO'!M$7:M$14,""))</f>
        <v/>
      </c>
      <c r="P53" s="2" t="str">
        <f>IF($B53="","",_xlfn.XLOOKUP($B$45,PROCESOS,'MATRIZ REQUISITOS ISO'!N$7:N$14,""))</f>
        <v/>
      </c>
      <c r="Q53" s="2" t="str">
        <f>IF($B53="","",_xlfn.XLOOKUP($B$45,PROCESOS,'MATRIZ REQUISITOS ISO'!O$7:O$14,""))</f>
        <v/>
      </c>
      <c r="R53" s="2" t="str">
        <f>IF($B53="","",_xlfn.XLOOKUP($B$45,PROCESOS,'MATRIZ REQUISITOS ISO'!P$7:P$14,""))</f>
        <v/>
      </c>
      <c r="S53" s="2" t="str">
        <f>IF($B53="","",_xlfn.XLOOKUP($B$45,PROCESOS,'MATRIZ REQUISITOS ISO'!Q$7:Q$14,""))</f>
        <v/>
      </c>
      <c r="T53" s="2" t="str">
        <f>IF($B53="","",_xlfn.XLOOKUP($B$45,PROCESOS,'MATRIZ REQUISITOS ISO'!R$7:R$14,""))</f>
        <v/>
      </c>
      <c r="U53" s="2" t="str">
        <f>IF($B53="","",_xlfn.XLOOKUP($B$45,PROCESOS,'MATRIZ REQUISITOS ISO'!S$7:S$14,""))</f>
        <v/>
      </c>
      <c r="V53" s="2" t="str">
        <f>IF($B53="","",_xlfn.XLOOKUP($B$45,PROCESOS,'MATRIZ REQUISITOS ISO'!T$7:T$14,""))</f>
        <v/>
      </c>
      <c r="W53" s="2" t="str">
        <f>IF($B53="","",_xlfn.XLOOKUP($B$45,PROCESOS,'MATRIZ REQUISITOS ISO'!U$7:U$14,""))</f>
        <v/>
      </c>
      <c r="X53" s="2" t="str">
        <f>IF($B53="","",_xlfn.XLOOKUP($B$45,PROCESOS,'MATRIZ REQUISITOS ISO'!V$7:V$14,""))</f>
        <v/>
      </c>
      <c r="Y53" s="2" t="str">
        <f>IF($B53="","",_xlfn.XLOOKUP($B$45,PROCESOS,'MATRIZ REQUISITOS ISO'!W$7:W$14,""))</f>
        <v/>
      </c>
      <c r="Z53" s="2" t="str">
        <f>IF($B53="","",_xlfn.XLOOKUP($B$45,PROCESOS,'MATRIZ REQUISITOS ISO'!X$7:X$14,""))</f>
        <v/>
      </c>
      <c r="AA53" s="2" t="str">
        <f>IF($B53="","",_xlfn.XLOOKUP($B$45,PROCESOS,'MATRIZ REQUISITOS ISO'!Y$7:Y$14,""))</f>
        <v/>
      </c>
      <c r="AB53" s="2" t="str">
        <f>IF($B53="","",_xlfn.XLOOKUP($B$45,PROCESOS,'MATRIZ REQUISITOS ISO'!Z$7:Z$14,""))</f>
        <v/>
      </c>
      <c r="AC53" s="2" t="str">
        <f>IF($B53="","",_xlfn.XLOOKUP($B$45,PROCESOS,'MATRIZ REQUISITOS ISO'!AA$7:AA$14,""))</f>
        <v/>
      </c>
      <c r="AD53" s="2" t="str">
        <f>IF($B53="","",_xlfn.XLOOKUP($B$45,PROCESOS,'MATRIZ REQUISITOS ISO'!AB$7:AB$14,""))</f>
        <v/>
      </c>
      <c r="AE53" s="2" t="str">
        <f>IF($B53="","",_xlfn.XLOOKUP($B$45,PROCESOS,'MATRIZ REQUISITOS ISO'!AC$7:AC$14,""))</f>
        <v/>
      </c>
      <c r="AF53" s="2" t="str">
        <f>IF($B53="","",_xlfn.XLOOKUP($B$45,PROCESOS,'MATRIZ REQUISITOS ISO'!AD$7:AD$14,""))</f>
        <v/>
      </c>
      <c r="AG53" s="2" t="str">
        <f>IF($B53="","",_xlfn.XLOOKUP($B$45,PROCESOS,'MATRIZ REQUISITOS ISO'!AE$7:AE$14,""))</f>
        <v/>
      </c>
      <c r="AH53" s="39" t="str">
        <f t="shared" si="3"/>
        <v>Producción</v>
      </c>
    </row>
    <row r="54" spans="2:34" ht="29.25" thickBot="1">
      <c r="B54" s="9" t="s">
        <v>4</v>
      </c>
      <c r="E54" s="124" t="s">
        <v>0</v>
      </c>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c r="AF54" s="124"/>
    </row>
    <row r="55" spans="2:34" ht="38.25" thickBot="1">
      <c r="B55" s="12" t="s">
        <v>123</v>
      </c>
      <c r="C55" s="12" t="s">
        <v>124</v>
      </c>
      <c r="D55" s="17" t="s">
        <v>125</v>
      </c>
      <c r="E55" s="13" t="s">
        <v>126</v>
      </c>
      <c r="F55" s="13" t="s">
        <v>127</v>
      </c>
      <c r="G55" s="13" t="s">
        <v>128</v>
      </c>
      <c r="H55" s="13" t="s">
        <v>129</v>
      </c>
      <c r="I55" s="13" t="s">
        <v>130</v>
      </c>
      <c r="J55" s="13" t="s">
        <v>131</v>
      </c>
      <c r="K55" s="13" t="s">
        <v>132</v>
      </c>
      <c r="L55" s="13" t="s">
        <v>133</v>
      </c>
      <c r="M55" s="13" t="s">
        <v>134</v>
      </c>
      <c r="N55" s="13" t="s">
        <v>135</v>
      </c>
      <c r="O55" s="13" t="s">
        <v>136</v>
      </c>
      <c r="P55" s="13" t="s">
        <v>137</v>
      </c>
      <c r="Q55" s="13" t="s">
        <v>138</v>
      </c>
      <c r="R55" s="13" t="s">
        <v>139</v>
      </c>
      <c r="S55" s="13" t="s">
        <v>140</v>
      </c>
      <c r="T55" s="13" t="s">
        <v>141</v>
      </c>
      <c r="U55" s="13" t="s">
        <v>142</v>
      </c>
      <c r="V55" s="13" t="s">
        <v>143</v>
      </c>
      <c r="W55" s="13" t="s">
        <v>144</v>
      </c>
      <c r="X55" s="13" t="s">
        <v>145</v>
      </c>
      <c r="Y55" s="13" t="s">
        <v>146</v>
      </c>
      <c r="Z55" s="13" t="s">
        <v>147</v>
      </c>
      <c r="AA55" s="13" t="s">
        <v>148</v>
      </c>
      <c r="AB55" s="13" t="s">
        <v>149</v>
      </c>
      <c r="AC55" s="13" t="s">
        <v>150</v>
      </c>
      <c r="AD55" s="13" t="s">
        <v>151</v>
      </c>
      <c r="AE55" s="13" t="s">
        <v>152</v>
      </c>
      <c r="AF55" s="13" t="s">
        <v>153</v>
      </c>
      <c r="AG55" s="13" t="s">
        <v>154</v>
      </c>
      <c r="AH55" s="13" t="s">
        <v>215</v>
      </c>
    </row>
    <row r="56" spans="2:34" ht="45">
      <c r="B56" t="s">
        <v>168</v>
      </c>
      <c r="C56" t="s">
        <v>166</v>
      </c>
      <c r="D56" s="4" t="s">
        <v>231</v>
      </c>
      <c r="E56" s="4" t="s">
        <v>193</v>
      </c>
      <c r="F56" s="2">
        <f>IF($B56="","",_xlfn.XLOOKUP($B$54,PROCESOS,'MATRIZ REQUISITOS ISO'!D$7:D$14,""))</f>
        <v>6</v>
      </c>
      <c r="G56" s="2">
        <f>IF($B56="","",_xlfn.XLOOKUP($B$54,PROCESOS,'MATRIZ REQUISITOS ISO'!E$7:E$14,""))</f>
        <v>6</v>
      </c>
      <c r="H56" s="2">
        <f>IF($B56="","",_xlfn.XLOOKUP($B$54,PROCESOS,'MATRIZ REQUISITOS ISO'!F$7:F$14,""))</f>
        <v>0</v>
      </c>
      <c r="I56" s="2">
        <f>IF($B56="","",_xlfn.XLOOKUP($B$54,PROCESOS,'MATRIZ REQUISITOS ISO'!G$7:G$14,""))</f>
        <v>6</v>
      </c>
      <c r="J56" s="2">
        <f>IF($B56="","",_xlfn.XLOOKUP($B$54,PROCESOS,'MATRIZ REQUISITOS ISO'!H$7:H$14,""))</f>
        <v>0</v>
      </c>
      <c r="K56" s="2">
        <f>IF($B56="","",_xlfn.XLOOKUP($B$54,PROCESOS,'MATRIZ REQUISITOS ISO'!I$7:I$14,""))</f>
        <v>0</v>
      </c>
      <c r="L56" s="2">
        <f>IF($B56="","",_xlfn.XLOOKUP($B$54,PROCESOS,'MATRIZ REQUISITOS ISO'!J$7:J$14,""))</f>
        <v>0</v>
      </c>
      <c r="M56" s="2">
        <f>IF($B56="","",_xlfn.XLOOKUP($B$54,PROCESOS,'MATRIZ REQUISITOS ISO'!K$7:K$14,""))</f>
        <v>6</v>
      </c>
      <c r="N56" s="2">
        <f>IF($B56="","",_xlfn.XLOOKUP($B$54,PROCESOS,'MATRIZ REQUISITOS ISO'!L$7:L$14,""))</f>
        <v>6</v>
      </c>
      <c r="O56" s="2">
        <f>IF($B56="","",_xlfn.XLOOKUP($B$54,PROCESOS,'MATRIZ REQUISITOS ISO'!M$7:M$14,""))</f>
        <v>0</v>
      </c>
      <c r="P56" s="2">
        <f>IF($B56="","",_xlfn.XLOOKUP($B$54,PROCESOS,'MATRIZ REQUISITOS ISO'!N$7:N$14,""))</f>
        <v>0</v>
      </c>
      <c r="Q56" s="2">
        <f>IF($B56="","",_xlfn.XLOOKUP($B$54,PROCESOS,'MATRIZ REQUISITOS ISO'!O$7:O$14,""))</f>
        <v>6</v>
      </c>
      <c r="R56" s="2">
        <f>IF($B56="","",_xlfn.XLOOKUP($B$54,PROCESOS,'MATRIZ REQUISITOS ISO'!P$7:P$14,""))</f>
        <v>6</v>
      </c>
      <c r="S56" s="2">
        <f>IF($B56="","",_xlfn.XLOOKUP($B$54,PROCESOS,'MATRIZ REQUISITOS ISO'!Q$7:Q$14,""))</f>
        <v>6</v>
      </c>
      <c r="T56" s="2">
        <f>IF($B56="","",_xlfn.XLOOKUP($B$54,PROCESOS,'MATRIZ REQUISITOS ISO'!R$7:R$14,""))</f>
        <v>6</v>
      </c>
      <c r="U56" s="2">
        <f>IF($B56="","",_xlfn.XLOOKUP($B$54,PROCESOS,'MATRIZ REQUISITOS ISO'!S$7:S$14,""))</f>
        <v>0</v>
      </c>
      <c r="V56" s="2">
        <f>IF($B56="","",_xlfn.XLOOKUP($B$54,PROCESOS,'MATRIZ REQUISITOS ISO'!T$7:T$14,""))</f>
        <v>0</v>
      </c>
      <c r="W56" s="2">
        <f>IF($B56="","",_xlfn.XLOOKUP($B$54,PROCESOS,'MATRIZ REQUISITOS ISO'!U$7:U$14,""))</f>
        <v>0</v>
      </c>
      <c r="X56" s="2">
        <f>IF($B56="","",_xlfn.XLOOKUP($B$54,PROCESOS,'MATRIZ REQUISITOS ISO'!V$7:V$14,""))</f>
        <v>0</v>
      </c>
      <c r="Y56" s="2">
        <f>IF($B56="","",_xlfn.XLOOKUP($B$54,PROCESOS,'MATRIZ REQUISITOS ISO'!W$7:W$14,""))</f>
        <v>0</v>
      </c>
      <c r="Z56" s="2">
        <f>IF($B56="","",_xlfn.XLOOKUP($B$54,PROCESOS,'MATRIZ REQUISITOS ISO'!X$7:X$14,""))</f>
        <v>0</v>
      </c>
      <c r="AA56" s="2">
        <f>IF($B56="","",_xlfn.XLOOKUP($B$54,PROCESOS,'MATRIZ REQUISITOS ISO'!Y$7:Y$14,""))</f>
        <v>6</v>
      </c>
      <c r="AB56" s="2">
        <f>IF($B56="","",_xlfn.XLOOKUP($B$54,PROCESOS,'MATRIZ REQUISITOS ISO'!Z$7:Z$14,""))</f>
        <v>6</v>
      </c>
      <c r="AC56" s="2">
        <f>IF($B56="","",_xlfn.XLOOKUP($B$54,PROCESOS,'MATRIZ REQUISITOS ISO'!AA$7:AA$14,""))</f>
        <v>6</v>
      </c>
      <c r="AD56" s="2">
        <f>IF($B56="","",_xlfn.XLOOKUP($B$54,PROCESOS,'MATRIZ REQUISITOS ISO'!AB$7:AB$14,""))</f>
        <v>6</v>
      </c>
      <c r="AE56" s="2">
        <f>IF($B56="","",_xlfn.XLOOKUP($B$54,PROCESOS,'MATRIZ REQUISITOS ISO'!AC$7:AC$14,""))</f>
        <v>6</v>
      </c>
      <c r="AF56" s="2">
        <f>IF($B56="","",_xlfn.XLOOKUP($B$54,PROCESOS,'MATRIZ REQUISITOS ISO'!AD$7:AD$14,""))</f>
        <v>6</v>
      </c>
      <c r="AG56" s="2">
        <f>IF($B56="","",_xlfn.XLOOKUP($B$54,PROCESOS,'MATRIZ REQUISITOS ISO'!AE$7:AE$14,""))</f>
        <v>6</v>
      </c>
      <c r="AH56" t="str">
        <f t="shared" ref="AH56:AH86" si="4">$B$54</f>
        <v>Medición_Análisis_y_Mejora</v>
      </c>
    </row>
    <row r="57" spans="2:34">
      <c r="B57" t="s">
        <v>184</v>
      </c>
      <c r="C57" t="s">
        <v>179</v>
      </c>
      <c r="D57" s="4" t="s">
        <v>243</v>
      </c>
      <c r="E57" s="4" t="s">
        <v>193</v>
      </c>
      <c r="F57" s="2">
        <f>IF($B57="","",_xlfn.XLOOKUP($B$54,PROCESOS,'MATRIZ REQUISITOS ISO'!D$7:D$14,""))</f>
        <v>6</v>
      </c>
      <c r="G57" s="2">
        <f>IF($B57="","",_xlfn.XLOOKUP($B$54,PROCESOS,'MATRIZ REQUISITOS ISO'!E$7:E$14,""))</f>
        <v>6</v>
      </c>
      <c r="H57" s="2">
        <f>IF($B57="","",_xlfn.XLOOKUP($B$54,PROCESOS,'MATRIZ REQUISITOS ISO'!F$7:F$14,""))</f>
        <v>0</v>
      </c>
      <c r="I57" s="2">
        <f>IF($B57="","",_xlfn.XLOOKUP($B$54,PROCESOS,'MATRIZ REQUISITOS ISO'!G$7:G$14,""))</f>
        <v>6</v>
      </c>
      <c r="J57" s="2">
        <f>IF($B57="","",_xlfn.XLOOKUP($B$54,PROCESOS,'MATRIZ REQUISITOS ISO'!H$7:H$14,""))</f>
        <v>0</v>
      </c>
      <c r="K57" s="2">
        <f>IF($B57="","",_xlfn.XLOOKUP($B$54,PROCESOS,'MATRIZ REQUISITOS ISO'!I$7:I$14,""))</f>
        <v>0</v>
      </c>
      <c r="L57" s="2">
        <f>IF($B57="","",_xlfn.XLOOKUP($B$54,PROCESOS,'MATRIZ REQUISITOS ISO'!J$7:J$14,""))</f>
        <v>0</v>
      </c>
      <c r="M57" s="2">
        <f>IF($B57="","",_xlfn.XLOOKUP($B$54,PROCESOS,'MATRIZ REQUISITOS ISO'!K$7:K$14,""))</f>
        <v>6</v>
      </c>
      <c r="N57" s="2">
        <f>IF($B57="","",_xlfn.XLOOKUP($B$54,PROCESOS,'MATRIZ REQUISITOS ISO'!L$7:L$14,""))</f>
        <v>6</v>
      </c>
      <c r="O57" s="2">
        <f>IF($B57="","",_xlfn.XLOOKUP($B$54,PROCESOS,'MATRIZ REQUISITOS ISO'!M$7:M$14,""))</f>
        <v>0</v>
      </c>
      <c r="P57" s="2">
        <f>IF($B57="","",_xlfn.XLOOKUP($B$54,PROCESOS,'MATRIZ REQUISITOS ISO'!N$7:N$14,""))</f>
        <v>0</v>
      </c>
      <c r="Q57" s="2">
        <f>IF($B57="","",_xlfn.XLOOKUP($B$54,PROCESOS,'MATRIZ REQUISITOS ISO'!O$7:O$14,""))</f>
        <v>6</v>
      </c>
      <c r="R57" s="2">
        <f>IF($B57="","",_xlfn.XLOOKUP($B$54,PROCESOS,'MATRIZ REQUISITOS ISO'!P$7:P$14,""))</f>
        <v>6</v>
      </c>
      <c r="S57" s="2">
        <f>IF($B57="","",_xlfn.XLOOKUP($B$54,PROCESOS,'MATRIZ REQUISITOS ISO'!Q$7:Q$14,""))</f>
        <v>6</v>
      </c>
      <c r="T57" s="2">
        <f>IF($B57="","",_xlfn.XLOOKUP($B$54,PROCESOS,'MATRIZ REQUISITOS ISO'!R$7:R$14,""))</f>
        <v>6</v>
      </c>
      <c r="U57" s="2">
        <f>IF($B57="","",_xlfn.XLOOKUP($B$54,PROCESOS,'MATRIZ REQUISITOS ISO'!S$7:S$14,""))</f>
        <v>0</v>
      </c>
      <c r="V57" s="2">
        <f>IF($B57="","",_xlfn.XLOOKUP($B$54,PROCESOS,'MATRIZ REQUISITOS ISO'!T$7:T$14,""))</f>
        <v>0</v>
      </c>
      <c r="W57" s="2">
        <f>IF($B57="","",_xlfn.XLOOKUP($B$54,PROCESOS,'MATRIZ REQUISITOS ISO'!U$7:U$14,""))</f>
        <v>0</v>
      </c>
      <c r="X57" s="2">
        <f>IF($B57="","",_xlfn.XLOOKUP($B$54,PROCESOS,'MATRIZ REQUISITOS ISO'!V$7:V$14,""))</f>
        <v>0</v>
      </c>
      <c r="Y57" s="2">
        <f>IF($B57="","",_xlfn.XLOOKUP($B$54,PROCESOS,'MATRIZ REQUISITOS ISO'!W$7:W$14,""))</f>
        <v>0</v>
      </c>
      <c r="Z57" s="2">
        <f>IF($B57="","",_xlfn.XLOOKUP($B$54,PROCESOS,'MATRIZ REQUISITOS ISO'!X$7:X$14,""))</f>
        <v>0</v>
      </c>
      <c r="AA57" s="2">
        <f>IF($B57="","",_xlfn.XLOOKUP($B$54,PROCESOS,'MATRIZ REQUISITOS ISO'!Y$7:Y$14,""))</f>
        <v>6</v>
      </c>
      <c r="AB57" s="2">
        <f>IF($B57="","",_xlfn.XLOOKUP($B$54,PROCESOS,'MATRIZ REQUISITOS ISO'!Z$7:Z$14,""))</f>
        <v>6</v>
      </c>
      <c r="AC57" s="2">
        <f>IF($B57="","",_xlfn.XLOOKUP($B$54,PROCESOS,'MATRIZ REQUISITOS ISO'!AA$7:AA$14,""))</f>
        <v>6</v>
      </c>
      <c r="AD57" s="2">
        <f>IF($B57="","",_xlfn.XLOOKUP($B$54,PROCESOS,'MATRIZ REQUISITOS ISO'!AB$7:AB$14,""))</f>
        <v>6</v>
      </c>
      <c r="AE57" s="2">
        <f>IF($B57="","",_xlfn.XLOOKUP($B$54,PROCESOS,'MATRIZ REQUISITOS ISO'!AC$7:AC$14,""))</f>
        <v>6</v>
      </c>
      <c r="AF57" s="2">
        <f>IF($B57="","",_xlfn.XLOOKUP($B$54,PROCESOS,'MATRIZ REQUISITOS ISO'!AD$7:AD$14,""))</f>
        <v>6</v>
      </c>
      <c r="AG57" s="2">
        <f>IF($B57="","",_xlfn.XLOOKUP($B$54,PROCESOS,'MATRIZ REQUISITOS ISO'!AE$7:AE$14,""))</f>
        <v>6</v>
      </c>
      <c r="AH57" t="str">
        <f t="shared" si="4"/>
        <v>Medición_Análisis_y_Mejora</v>
      </c>
    </row>
    <row r="58" spans="2:34" ht="45">
      <c r="B58" t="s">
        <v>194</v>
      </c>
      <c r="C58" s="5" t="s">
        <v>159</v>
      </c>
      <c r="D58" s="4" t="s">
        <v>241</v>
      </c>
      <c r="E58" s="4" t="s">
        <v>193</v>
      </c>
      <c r="F58" s="2">
        <f>IF($B58="","",_xlfn.XLOOKUP($B$54,PROCESOS,'MATRIZ REQUISITOS ISO'!D$7:D$14,""))</f>
        <v>6</v>
      </c>
      <c r="G58" s="2">
        <f>IF($B58="","",_xlfn.XLOOKUP($B$54,PROCESOS,'MATRIZ REQUISITOS ISO'!E$7:E$14,""))</f>
        <v>6</v>
      </c>
      <c r="H58" s="2">
        <f>IF($B58="","",_xlfn.XLOOKUP($B$54,PROCESOS,'MATRIZ REQUISITOS ISO'!F$7:F$14,""))</f>
        <v>0</v>
      </c>
      <c r="I58" s="2">
        <f>IF($B58="","",_xlfn.XLOOKUP($B$54,PROCESOS,'MATRIZ REQUISITOS ISO'!G$7:G$14,""))</f>
        <v>6</v>
      </c>
      <c r="J58" s="2">
        <f>IF($B58="","",_xlfn.XLOOKUP($B$54,PROCESOS,'MATRIZ REQUISITOS ISO'!H$7:H$14,""))</f>
        <v>0</v>
      </c>
      <c r="K58" s="2">
        <f>IF($B58="","",_xlfn.XLOOKUP($B$54,PROCESOS,'MATRIZ REQUISITOS ISO'!I$7:I$14,""))</f>
        <v>0</v>
      </c>
      <c r="L58" s="2">
        <f>IF($B58="","",_xlfn.XLOOKUP($B$54,PROCESOS,'MATRIZ REQUISITOS ISO'!J$7:J$14,""))</f>
        <v>0</v>
      </c>
      <c r="M58" s="2">
        <f>IF($B58="","",_xlfn.XLOOKUP($B$54,PROCESOS,'MATRIZ REQUISITOS ISO'!K$7:K$14,""))</f>
        <v>6</v>
      </c>
      <c r="N58" s="2">
        <f>IF($B58="","",_xlfn.XLOOKUP($B$54,PROCESOS,'MATRIZ REQUISITOS ISO'!L$7:L$14,""))</f>
        <v>6</v>
      </c>
      <c r="O58" s="2">
        <f>IF($B58="","",_xlfn.XLOOKUP($B$54,PROCESOS,'MATRIZ REQUISITOS ISO'!M$7:M$14,""))</f>
        <v>0</v>
      </c>
      <c r="P58" s="2">
        <f>IF($B58="","",_xlfn.XLOOKUP($B$54,PROCESOS,'MATRIZ REQUISITOS ISO'!N$7:N$14,""))</f>
        <v>0</v>
      </c>
      <c r="Q58" s="2">
        <f>IF($B58="","",_xlfn.XLOOKUP($B$54,PROCESOS,'MATRIZ REQUISITOS ISO'!O$7:O$14,""))</f>
        <v>6</v>
      </c>
      <c r="R58" s="2">
        <f>IF($B58="","",_xlfn.XLOOKUP($B$54,PROCESOS,'MATRIZ REQUISITOS ISO'!P$7:P$14,""))</f>
        <v>6</v>
      </c>
      <c r="S58" s="2">
        <f>IF($B58="","",_xlfn.XLOOKUP($B$54,PROCESOS,'MATRIZ REQUISITOS ISO'!Q$7:Q$14,""))</f>
        <v>6</v>
      </c>
      <c r="T58" s="2">
        <f>IF($B58="","",_xlfn.XLOOKUP($B$54,PROCESOS,'MATRIZ REQUISITOS ISO'!R$7:R$14,""))</f>
        <v>6</v>
      </c>
      <c r="U58" s="2">
        <f>IF($B58="","",_xlfn.XLOOKUP($B$54,PROCESOS,'MATRIZ REQUISITOS ISO'!S$7:S$14,""))</f>
        <v>0</v>
      </c>
      <c r="V58" s="2">
        <f>IF($B58="","",_xlfn.XLOOKUP($B$54,PROCESOS,'MATRIZ REQUISITOS ISO'!T$7:T$14,""))</f>
        <v>0</v>
      </c>
      <c r="W58" s="2">
        <f>IF($B58="","",_xlfn.XLOOKUP($B$54,PROCESOS,'MATRIZ REQUISITOS ISO'!U$7:U$14,""))</f>
        <v>0</v>
      </c>
      <c r="X58" s="2">
        <f>IF($B58="","",_xlfn.XLOOKUP($B$54,PROCESOS,'MATRIZ REQUISITOS ISO'!V$7:V$14,""))</f>
        <v>0</v>
      </c>
      <c r="Y58" s="2">
        <f>IF($B58="","",_xlfn.XLOOKUP($B$54,PROCESOS,'MATRIZ REQUISITOS ISO'!W$7:W$14,""))</f>
        <v>0</v>
      </c>
      <c r="Z58" s="2">
        <f>IF($B58="","",_xlfn.XLOOKUP($B$54,PROCESOS,'MATRIZ REQUISITOS ISO'!X$7:X$14,""))</f>
        <v>0</v>
      </c>
      <c r="AA58" s="2">
        <f>IF($B58="","",_xlfn.XLOOKUP($B$54,PROCESOS,'MATRIZ REQUISITOS ISO'!Y$7:Y$14,""))</f>
        <v>6</v>
      </c>
      <c r="AB58" s="2">
        <f>IF($B58="","",_xlfn.XLOOKUP($B$54,PROCESOS,'MATRIZ REQUISITOS ISO'!Z$7:Z$14,""))</f>
        <v>6</v>
      </c>
      <c r="AC58" s="2">
        <f>IF($B58="","",_xlfn.XLOOKUP($B$54,PROCESOS,'MATRIZ REQUISITOS ISO'!AA$7:AA$14,""))</f>
        <v>6</v>
      </c>
      <c r="AD58" s="2">
        <f>IF($B58="","",_xlfn.XLOOKUP($B$54,PROCESOS,'MATRIZ REQUISITOS ISO'!AB$7:AB$14,""))</f>
        <v>6</v>
      </c>
      <c r="AE58" s="2">
        <f>IF($B58="","",_xlfn.XLOOKUP($B$54,PROCESOS,'MATRIZ REQUISITOS ISO'!AC$7:AC$14,""))</f>
        <v>6</v>
      </c>
      <c r="AF58" s="2">
        <f>IF($B58="","",_xlfn.XLOOKUP($B$54,PROCESOS,'MATRIZ REQUISITOS ISO'!AD$7:AD$14,""))</f>
        <v>6</v>
      </c>
      <c r="AG58" s="2">
        <f>IF($B58="","",_xlfn.XLOOKUP($B$54,PROCESOS,'MATRIZ REQUISITOS ISO'!AE$7:AE$14,""))</f>
        <v>6</v>
      </c>
      <c r="AH58" t="str">
        <f t="shared" si="4"/>
        <v>Medición_Análisis_y_Mejora</v>
      </c>
    </row>
    <row r="59" spans="2:34" ht="15.75">
      <c r="B59" s="6" t="s">
        <v>161</v>
      </c>
      <c r="C59" s="5" t="s">
        <v>159</v>
      </c>
      <c r="D59" s="4" t="s">
        <v>242</v>
      </c>
      <c r="E59" s="4" t="s">
        <v>193</v>
      </c>
      <c r="F59" s="2">
        <f>IF($B59="","",_xlfn.XLOOKUP($B$54,PROCESOS,'MATRIZ REQUISITOS ISO'!D$7:D$14,""))</f>
        <v>6</v>
      </c>
      <c r="G59" s="2">
        <f>IF($B59="","",_xlfn.XLOOKUP($B$54,PROCESOS,'MATRIZ REQUISITOS ISO'!E$7:E$14,""))</f>
        <v>6</v>
      </c>
      <c r="H59" s="2">
        <f>IF($B59="","",_xlfn.XLOOKUP($B$54,PROCESOS,'MATRIZ REQUISITOS ISO'!F$7:F$14,""))</f>
        <v>0</v>
      </c>
      <c r="I59" s="2">
        <f>IF($B59="","",_xlfn.XLOOKUP($B$54,PROCESOS,'MATRIZ REQUISITOS ISO'!G$7:G$14,""))</f>
        <v>6</v>
      </c>
      <c r="J59" s="2">
        <f>IF($B59="","",_xlfn.XLOOKUP($B$54,PROCESOS,'MATRIZ REQUISITOS ISO'!H$7:H$14,""))</f>
        <v>0</v>
      </c>
      <c r="K59" s="2">
        <f>IF($B59="","",_xlfn.XLOOKUP($B$54,PROCESOS,'MATRIZ REQUISITOS ISO'!I$7:I$14,""))</f>
        <v>0</v>
      </c>
      <c r="L59" s="2">
        <f>IF($B59="","",_xlfn.XLOOKUP($B$54,PROCESOS,'MATRIZ REQUISITOS ISO'!J$7:J$14,""))</f>
        <v>0</v>
      </c>
      <c r="M59" s="2">
        <f>IF($B59="","",_xlfn.XLOOKUP($B$54,PROCESOS,'MATRIZ REQUISITOS ISO'!K$7:K$14,""))</f>
        <v>6</v>
      </c>
      <c r="N59" s="2">
        <f>IF($B59="","",_xlfn.XLOOKUP($B$54,PROCESOS,'MATRIZ REQUISITOS ISO'!L$7:L$14,""))</f>
        <v>6</v>
      </c>
      <c r="O59" s="2">
        <f>IF($B59="","",_xlfn.XLOOKUP($B$54,PROCESOS,'MATRIZ REQUISITOS ISO'!M$7:M$14,""))</f>
        <v>0</v>
      </c>
      <c r="P59" s="2">
        <f>IF($B59="","",_xlfn.XLOOKUP($B$54,PROCESOS,'MATRIZ REQUISITOS ISO'!N$7:N$14,""))</f>
        <v>0</v>
      </c>
      <c r="Q59" s="2">
        <f>IF($B59="","",_xlfn.XLOOKUP($B$54,PROCESOS,'MATRIZ REQUISITOS ISO'!O$7:O$14,""))</f>
        <v>6</v>
      </c>
      <c r="R59" s="2">
        <f>IF($B59="","",_xlfn.XLOOKUP($B$54,PROCESOS,'MATRIZ REQUISITOS ISO'!P$7:P$14,""))</f>
        <v>6</v>
      </c>
      <c r="S59" s="2">
        <f>IF($B59="","",_xlfn.XLOOKUP($B$54,PROCESOS,'MATRIZ REQUISITOS ISO'!Q$7:Q$14,""))</f>
        <v>6</v>
      </c>
      <c r="T59" s="2">
        <f>IF($B59="","",_xlfn.XLOOKUP($B$54,PROCESOS,'MATRIZ REQUISITOS ISO'!R$7:R$14,""))</f>
        <v>6</v>
      </c>
      <c r="U59" s="2">
        <f>IF($B59="","",_xlfn.XLOOKUP($B$54,PROCESOS,'MATRIZ REQUISITOS ISO'!S$7:S$14,""))</f>
        <v>0</v>
      </c>
      <c r="V59" s="2">
        <f>IF($B59="","",_xlfn.XLOOKUP($B$54,PROCESOS,'MATRIZ REQUISITOS ISO'!T$7:T$14,""))</f>
        <v>0</v>
      </c>
      <c r="W59" s="2">
        <f>IF($B59="","",_xlfn.XLOOKUP($B$54,PROCESOS,'MATRIZ REQUISITOS ISO'!U$7:U$14,""))</f>
        <v>0</v>
      </c>
      <c r="X59" s="2">
        <f>IF($B59="","",_xlfn.XLOOKUP($B$54,PROCESOS,'MATRIZ REQUISITOS ISO'!V$7:V$14,""))</f>
        <v>0</v>
      </c>
      <c r="Y59" s="2">
        <f>IF($B59="","",_xlfn.XLOOKUP($B$54,PROCESOS,'MATRIZ REQUISITOS ISO'!W$7:W$14,""))</f>
        <v>0</v>
      </c>
      <c r="Z59" s="2">
        <f>IF($B59="","",_xlfn.XLOOKUP($B$54,PROCESOS,'MATRIZ REQUISITOS ISO'!X$7:X$14,""))</f>
        <v>0</v>
      </c>
      <c r="AA59" s="2">
        <f>IF($B59="","",_xlfn.XLOOKUP($B$54,PROCESOS,'MATRIZ REQUISITOS ISO'!Y$7:Y$14,""))</f>
        <v>6</v>
      </c>
      <c r="AB59" s="2">
        <f>IF($B59="","",_xlfn.XLOOKUP($B$54,PROCESOS,'MATRIZ REQUISITOS ISO'!Z$7:Z$14,""))</f>
        <v>6</v>
      </c>
      <c r="AC59" s="2">
        <f>IF($B59="","",_xlfn.XLOOKUP($B$54,PROCESOS,'MATRIZ REQUISITOS ISO'!AA$7:AA$14,""))</f>
        <v>6</v>
      </c>
      <c r="AD59" s="2">
        <f>IF($B59="","",_xlfn.XLOOKUP($B$54,PROCESOS,'MATRIZ REQUISITOS ISO'!AB$7:AB$14,""))</f>
        <v>6</v>
      </c>
      <c r="AE59" s="2">
        <f>IF($B59="","",_xlfn.XLOOKUP($B$54,PROCESOS,'MATRIZ REQUISITOS ISO'!AC$7:AC$14,""))</f>
        <v>6</v>
      </c>
      <c r="AF59" s="2">
        <f>IF($B59="","",_xlfn.XLOOKUP($B$54,PROCESOS,'MATRIZ REQUISITOS ISO'!AD$7:AD$14,""))</f>
        <v>6</v>
      </c>
      <c r="AG59" s="2">
        <f>IF($B59="","",_xlfn.XLOOKUP($B$54,PROCESOS,'MATRIZ REQUISITOS ISO'!AE$7:AE$14,""))</f>
        <v>6</v>
      </c>
      <c r="AH59" t="str">
        <f t="shared" si="4"/>
        <v>Medición_Análisis_y_Mejora</v>
      </c>
    </row>
    <row r="60" spans="2:34" ht="73.150000000000006" customHeight="1">
      <c r="B60" t="s">
        <v>7</v>
      </c>
      <c r="C60" t="s">
        <v>179</v>
      </c>
      <c r="D60" t="s">
        <v>197</v>
      </c>
      <c r="E60" t="s">
        <v>193</v>
      </c>
      <c r="F60" s="2">
        <f>IF($B60="","",_xlfn.XLOOKUP($B$54,PROCESOS,'MATRIZ REQUISITOS ISO'!D$7:D$14,""))</f>
        <v>6</v>
      </c>
      <c r="G60" s="2">
        <f>IF($B60="","",_xlfn.XLOOKUP($B$54,PROCESOS,'MATRIZ REQUISITOS ISO'!E$7:E$14,""))</f>
        <v>6</v>
      </c>
      <c r="H60" s="2">
        <f>IF($B60="","",_xlfn.XLOOKUP($B$54,PROCESOS,'MATRIZ REQUISITOS ISO'!F$7:F$14,""))</f>
        <v>0</v>
      </c>
      <c r="I60" s="2">
        <f>IF($B60="","",_xlfn.XLOOKUP($B$54,PROCESOS,'MATRIZ REQUISITOS ISO'!G$7:G$14,""))</f>
        <v>6</v>
      </c>
      <c r="J60" s="2">
        <f>IF($B60="","",_xlfn.XLOOKUP($B$54,PROCESOS,'MATRIZ REQUISITOS ISO'!H$7:H$14,""))</f>
        <v>0</v>
      </c>
      <c r="K60" s="2">
        <f>IF($B60="","",_xlfn.XLOOKUP($B$54,PROCESOS,'MATRIZ REQUISITOS ISO'!I$7:I$14,""))</f>
        <v>0</v>
      </c>
      <c r="L60" s="2">
        <f>IF($B60="","",_xlfn.XLOOKUP($B$54,PROCESOS,'MATRIZ REQUISITOS ISO'!J$7:J$14,""))</f>
        <v>0</v>
      </c>
      <c r="M60" s="2">
        <f>IF($B60="","",_xlfn.XLOOKUP($B$54,PROCESOS,'MATRIZ REQUISITOS ISO'!K$7:K$14,""))</f>
        <v>6</v>
      </c>
      <c r="N60" s="2">
        <f>IF($B60="","",_xlfn.XLOOKUP($B$54,PROCESOS,'MATRIZ REQUISITOS ISO'!L$7:L$14,""))</f>
        <v>6</v>
      </c>
      <c r="O60" s="2">
        <f>IF($B60="","",_xlfn.XLOOKUP($B$54,PROCESOS,'MATRIZ REQUISITOS ISO'!M$7:M$14,""))</f>
        <v>0</v>
      </c>
      <c r="P60" s="2">
        <f>IF($B60="","",_xlfn.XLOOKUP($B$54,PROCESOS,'MATRIZ REQUISITOS ISO'!N$7:N$14,""))</f>
        <v>0</v>
      </c>
      <c r="Q60" s="2">
        <f>IF($B60="","",_xlfn.XLOOKUP($B$54,PROCESOS,'MATRIZ REQUISITOS ISO'!O$7:O$14,""))</f>
        <v>6</v>
      </c>
      <c r="R60" s="2">
        <f>IF($B60="","",_xlfn.XLOOKUP($B$54,PROCESOS,'MATRIZ REQUISITOS ISO'!P$7:P$14,""))</f>
        <v>6</v>
      </c>
      <c r="S60" s="2">
        <f>IF($B60="","",_xlfn.XLOOKUP($B$54,PROCESOS,'MATRIZ REQUISITOS ISO'!Q$7:Q$14,""))</f>
        <v>6</v>
      </c>
      <c r="T60" s="2">
        <f>IF($B60="","",_xlfn.XLOOKUP($B$54,PROCESOS,'MATRIZ REQUISITOS ISO'!R$7:R$14,""))</f>
        <v>6</v>
      </c>
      <c r="U60" s="2">
        <f>IF($B60="","",_xlfn.XLOOKUP($B$54,PROCESOS,'MATRIZ REQUISITOS ISO'!S$7:S$14,""))</f>
        <v>0</v>
      </c>
      <c r="V60" s="2">
        <f>IF($B60="","",_xlfn.XLOOKUP($B$54,PROCESOS,'MATRIZ REQUISITOS ISO'!T$7:T$14,""))</f>
        <v>0</v>
      </c>
      <c r="W60" s="2">
        <f>IF($B60="","",_xlfn.XLOOKUP($B$54,PROCESOS,'MATRIZ REQUISITOS ISO'!U$7:U$14,""))</f>
        <v>0</v>
      </c>
      <c r="X60" s="2">
        <f>IF($B60="","",_xlfn.XLOOKUP($B$54,PROCESOS,'MATRIZ REQUISITOS ISO'!V$7:V$14,""))</f>
        <v>0</v>
      </c>
      <c r="Y60" s="2">
        <f>IF($B60="","",_xlfn.XLOOKUP($B$54,PROCESOS,'MATRIZ REQUISITOS ISO'!W$7:W$14,""))</f>
        <v>0</v>
      </c>
      <c r="Z60" s="2">
        <f>IF($B60="","",_xlfn.XLOOKUP($B$54,PROCESOS,'MATRIZ REQUISITOS ISO'!X$7:X$14,""))</f>
        <v>0</v>
      </c>
      <c r="AA60" s="2">
        <f>IF($B60="","",_xlfn.XLOOKUP($B$54,PROCESOS,'MATRIZ REQUISITOS ISO'!Y$7:Y$14,""))</f>
        <v>6</v>
      </c>
      <c r="AB60" s="2">
        <f>IF($B60="","",_xlfn.XLOOKUP($B$54,PROCESOS,'MATRIZ REQUISITOS ISO'!Z$7:Z$14,""))</f>
        <v>6</v>
      </c>
      <c r="AC60" s="2">
        <f>IF($B60="","",_xlfn.XLOOKUP($B$54,PROCESOS,'MATRIZ REQUISITOS ISO'!AA$7:AA$14,""))</f>
        <v>6</v>
      </c>
      <c r="AD60" s="2">
        <f>IF($B60="","",_xlfn.XLOOKUP($B$54,PROCESOS,'MATRIZ REQUISITOS ISO'!AB$7:AB$14,""))</f>
        <v>6</v>
      </c>
      <c r="AE60" s="2">
        <f>IF($B60="","",_xlfn.XLOOKUP($B$54,PROCESOS,'MATRIZ REQUISITOS ISO'!AC$7:AC$14,""))</f>
        <v>6</v>
      </c>
      <c r="AF60" s="2">
        <f>IF($B60="","",_xlfn.XLOOKUP($B$54,PROCESOS,'MATRIZ REQUISITOS ISO'!AD$7:AD$14,""))</f>
        <v>6</v>
      </c>
      <c r="AG60" s="2">
        <f>IF($B60="","",_xlfn.XLOOKUP($B$54,PROCESOS,'MATRIZ REQUISITOS ISO'!AE$7:AE$14,""))</f>
        <v>6</v>
      </c>
      <c r="AH60" t="str">
        <f t="shared" si="4"/>
        <v>Medición_Análisis_y_Mejora</v>
      </c>
    </row>
    <row r="61" spans="2:34" ht="60" customHeight="1">
      <c r="B61" t="s">
        <v>174</v>
      </c>
      <c r="C61" t="s">
        <v>166</v>
      </c>
      <c r="D61" s="4" t="s">
        <v>233</v>
      </c>
      <c r="E61" s="4" t="s">
        <v>193</v>
      </c>
      <c r="F61" s="2">
        <f>IF($B61="","",_xlfn.XLOOKUP($B$54,PROCESOS,'MATRIZ REQUISITOS ISO'!D$7:D$14,""))</f>
        <v>6</v>
      </c>
      <c r="G61" s="2">
        <f>IF($B61="","",_xlfn.XLOOKUP($B$54,PROCESOS,'MATRIZ REQUISITOS ISO'!E$7:E$14,""))</f>
        <v>6</v>
      </c>
      <c r="H61" s="2">
        <f>IF($B61="","",_xlfn.XLOOKUP($B$54,PROCESOS,'MATRIZ REQUISITOS ISO'!F$7:F$14,""))</f>
        <v>0</v>
      </c>
      <c r="I61" s="2">
        <f>IF($B61="","",_xlfn.XLOOKUP($B$54,PROCESOS,'MATRIZ REQUISITOS ISO'!G$7:G$14,""))</f>
        <v>6</v>
      </c>
      <c r="J61" s="2">
        <f>IF($B61="","",_xlfn.XLOOKUP($B$54,PROCESOS,'MATRIZ REQUISITOS ISO'!H$7:H$14,""))</f>
        <v>0</v>
      </c>
      <c r="K61" s="2">
        <f>IF($B61="","",_xlfn.XLOOKUP($B$54,PROCESOS,'MATRIZ REQUISITOS ISO'!I$7:I$14,""))</f>
        <v>0</v>
      </c>
      <c r="L61" s="2">
        <f>IF($B61="","",_xlfn.XLOOKUP($B$54,PROCESOS,'MATRIZ REQUISITOS ISO'!J$7:J$14,""))</f>
        <v>0</v>
      </c>
      <c r="M61" s="2">
        <f>IF($B61="","",_xlfn.XLOOKUP($B$54,PROCESOS,'MATRIZ REQUISITOS ISO'!K$7:K$14,""))</f>
        <v>6</v>
      </c>
      <c r="N61" s="2">
        <f>IF($B61="","",_xlfn.XLOOKUP($B$54,PROCESOS,'MATRIZ REQUISITOS ISO'!L$7:L$14,""))</f>
        <v>6</v>
      </c>
      <c r="O61" s="2">
        <f>IF($B61="","",_xlfn.XLOOKUP($B$54,PROCESOS,'MATRIZ REQUISITOS ISO'!M$7:M$14,""))</f>
        <v>0</v>
      </c>
      <c r="P61" s="2">
        <f>IF($B61="","",_xlfn.XLOOKUP($B$54,PROCESOS,'MATRIZ REQUISITOS ISO'!N$7:N$14,""))</f>
        <v>0</v>
      </c>
      <c r="Q61" s="2">
        <f>IF($B61="","",_xlfn.XLOOKUP($B$54,PROCESOS,'MATRIZ REQUISITOS ISO'!O$7:O$14,""))</f>
        <v>6</v>
      </c>
      <c r="R61" s="2">
        <f>IF($B61="","",_xlfn.XLOOKUP($B$54,PROCESOS,'MATRIZ REQUISITOS ISO'!P$7:P$14,""))</f>
        <v>6</v>
      </c>
      <c r="S61" s="2">
        <f>IF($B61="","",_xlfn.XLOOKUP($B$54,PROCESOS,'MATRIZ REQUISITOS ISO'!Q$7:Q$14,""))</f>
        <v>6</v>
      </c>
      <c r="T61" s="2">
        <f>IF($B61="","",_xlfn.XLOOKUP($B$54,PROCESOS,'MATRIZ REQUISITOS ISO'!R$7:R$14,""))</f>
        <v>6</v>
      </c>
      <c r="U61" s="2">
        <f>IF($B61="","",_xlfn.XLOOKUP($B$54,PROCESOS,'MATRIZ REQUISITOS ISO'!S$7:S$14,""))</f>
        <v>0</v>
      </c>
      <c r="V61" s="2">
        <f>IF($B61="","",_xlfn.XLOOKUP($B$54,PROCESOS,'MATRIZ REQUISITOS ISO'!T$7:T$14,""))</f>
        <v>0</v>
      </c>
      <c r="W61" s="2">
        <f>IF($B61="","",_xlfn.XLOOKUP($B$54,PROCESOS,'MATRIZ REQUISITOS ISO'!U$7:U$14,""))</f>
        <v>0</v>
      </c>
      <c r="X61" s="2">
        <f>IF($B61="","",_xlfn.XLOOKUP($B$54,PROCESOS,'MATRIZ REQUISITOS ISO'!V$7:V$14,""))</f>
        <v>0</v>
      </c>
      <c r="Y61" s="2">
        <f>IF($B61="","",_xlfn.XLOOKUP($B$54,PROCESOS,'MATRIZ REQUISITOS ISO'!W$7:W$14,""))</f>
        <v>0</v>
      </c>
      <c r="Z61" s="2">
        <f>IF($B61="","",_xlfn.XLOOKUP($B$54,PROCESOS,'MATRIZ REQUISITOS ISO'!X$7:X$14,""))</f>
        <v>0</v>
      </c>
      <c r="AA61" s="2">
        <f>IF($B61="","",_xlfn.XLOOKUP($B$54,PROCESOS,'MATRIZ REQUISITOS ISO'!Y$7:Y$14,""))</f>
        <v>6</v>
      </c>
      <c r="AB61" s="2">
        <f>IF($B61="","",_xlfn.XLOOKUP($B$54,PROCESOS,'MATRIZ REQUISITOS ISO'!Z$7:Z$14,""))</f>
        <v>6</v>
      </c>
      <c r="AC61" s="2">
        <f>IF($B61="","",_xlfn.XLOOKUP($B$54,PROCESOS,'MATRIZ REQUISITOS ISO'!AA$7:AA$14,""))</f>
        <v>6</v>
      </c>
      <c r="AD61" s="2">
        <f>IF($B61="","",_xlfn.XLOOKUP($B$54,PROCESOS,'MATRIZ REQUISITOS ISO'!AB$7:AB$14,""))</f>
        <v>6</v>
      </c>
      <c r="AE61" s="2">
        <f>IF($B61="","",_xlfn.XLOOKUP($B$54,PROCESOS,'MATRIZ REQUISITOS ISO'!AC$7:AC$14,""))</f>
        <v>6</v>
      </c>
      <c r="AF61" s="2">
        <f>IF($B61="","",_xlfn.XLOOKUP($B$54,PROCESOS,'MATRIZ REQUISITOS ISO'!AD$7:AD$14,""))</f>
        <v>6</v>
      </c>
      <c r="AG61" s="2">
        <f>IF($B61="","",_xlfn.XLOOKUP($B$54,PROCESOS,'MATRIZ REQUISITOS ISO'!AE$7:AE$14,""))</f>
        <v>6</v>
      </c>
      <c r="AH61" t="str">
        <f t="shared" si="4"/>
        <v>Medición_Análisis_y_Mejora</v>
      </c>
    </row>
    <row r="62" spans="2:34" ht="15" customHeight="1">
      <c r="B62" t="s">
        <v>181</v>
      </c>
      <c r="C62" t="s">
        <v>179</v>
      </c>
      <c r="D62" s="4" t="s">
        <v>245</v>
      </c>
      <c r="E62" s="4" t="s">
        <v>193</v>
      </c>
      <c r="F62" s="2">
        <f>IF($B62="","",_xlfn.XLOOKUP($B$54,PROCESOS,'MATRIZ REQUISITOS ISO'!D$7:D$14,""))</f>
        <v>6</v>
      </c>
      <c r="G62" s="2">
        <f>IF($B62="","",_xlfn.XLOOKUP($B$54,PROCESOS,'MATRIZ REQUISITOS ISO'!E$7:E$14,""))</f>
        <v>6</v>
      </c>
      <c r="H62" s="2">
        <f>IF($B62="","",_xlfn.XLOOKUP($B$54,PROCESOS,'MATRIZ REQUISITOS ISO'!F$7:F$14,""))</f>
        <v>0</v>
      </c>
      <c r="I62" s="2">
        <f>IF($B62="","",_xlfn.XLOOKUP($B$54,PROCESOS,'MATRIZ REQUISITOS ISO'!G$7:G$14,""))</f>
        <v>6</v>
      </c>
      <c r="J62" s="2">
        <f>IF($B62="","",_xlfn.XLOOKUP($B$54,PROCESOS,'MATRIZ REQUISITOS ISO'!H$7:H$14,""))</f>
        <v>0</v>
      </c>
      <c r="K62" s="2">
        <f>IF($B62="","",_xlfn.XLOOKUP($B$54,PROCESOS,'MATRIZ REQUISITOS ISO'!I$7:I$14,""))</f>
        <v>0</v>
      </c>
      <c r="L62" s="2">
        <f>IF($B62="","",_xlfn.XLOOKUP($B$54,PROCESOS,'MATRIZ REQUISITOS ISO'!J$7:J$14,""))</f>
        <v>0</v>
      </c>
      <c r="M62" s="2">
        <f>IF($B62="","",_xlfn.XLOOKUP($B$54,PROCESOS,'MATRIZ REQUISITOS ISO'!K$7:K$14,""))</f>
        <v>6</v>
      </c>
      <c r="N62" s="2">
        <f>IF($B62="","",_xlfn.XLOOKUP($B$54,PROCESOS,'MATRIZ REQUISITOS ISO'!L$7:L$14,""))</f>
        <v>6</v>
      </c>
      <c r="O62" s="2">
        <f>IF($B62="","",_xlfn.XLOOKUP($B$54,PROCESOS,'MATRIZ REQUISITOS ISO'!M$7:M$14,""))</f>
        <v>0</v>
      </c>
      <c r="P62" s="2">
        <f>IF($B62="","",_xlfn.XLOOKUP($B$54,PROCESOS,'MATRIZ REQUISITOS ISO'!N$7:N$14,""))</f>
        <v>0</v>
      </c>
      <c r="Q62" s="2">
        <f>IF($B62="","",_xlfn.XLOOKUP($B$54,PROCESOS,'MATRIZ REQUISITOS ISO'!O$7:O$14,""))</f>
        <v>6</v>
      </c>
      <c r="R62" s="2">
        <f>IF($B62="","",_xlfn.XLOOKUP($B$54,PROCESOS,'MATRIZ REQUISITOS ISO'!P$7:P$14,""))</f>
        <v>6</v>
      </c>
      <c r="S62" s="2">
        <f>IF($B62="","",_xlfn.XLOOKUP($B$54,PROCESOS,'MATRIZ REQUISITOS ISO'!Q$7:Q$14,""))</f>
        <v>6</v>
      </c>
      <c r="T62" s="2">
        <f>IF($B62="","",_xlfn.XLOOKUP($B$54,PROCESOS,'MATRIZ REQUISITOS ISO'!R$7:R$14,""))</f>
        <v>6</v>
      </c>
      <c r="U62" s="2">
        <f>IF($B62="","",_xlfn.XLOOKUP($B$54,PROCESOS,'MATRIZ REQUISITOS ISO'!S$7:S$14,""))</f>
        <v>0</v>
      </c>
      <c r="V62" s="2">
        <f>IF($B62="","",_xlfn.XLOOKUP($B$54,PROCESOS,'MATRIZ REQUISITOS ISO'!T$7:T$14,""))</f>
        <v>0</v>
      </c>
      <c r="W62" s="2">
        <f>IF($B62="","",_xlfn.XLOOKUP($B$54,PROCESOS,'MATRIZ REQUISITOS ISO'!U$7:U$14,""))</f>
        <v>0</v>
      </c>
      <c r="X62" s="2">
        <f>IF($B62="","",_xlfn.XLOOKUP($B$54,PROCESOS,'MATRIZ REQUISITOS ISO'!V$7:V$14,""))</f>
        <v>0</v>
      </c>
      <c r="Y62" s="2">
        <f>IF($B62="","",_xlfn.XLOOKUP($B$54,PROCESOS,'MATRIZ REQUISITOS ISO'!W$7:W$14,""))</f>
        <v>0</v>
      </c>
      <c r="Z62" s="2">
        <f>IF($B62="","",_xlfn.XLOOKUP($B$54,PROCESOS,'MATRIZ REQUISITOS ISO'!X$7:X$14,""))</f>
        <v>0</v>
      </c>
      <c r="AA62" s="2">
        <f>IF($B62="","",_xlfn.XLOOKUP($B$54,PROCESOS,'MATRIZ REQUISITOS ISO'!Y$7:Y$14,""))</f>
        <v>6</v>
      </c>
      <c r="AB62" s="2">
        <f>IF($B62="","",_xlfn.XLOOKUP($B$54,PROCESOS,'MATRIZ REQUISITOS ISO'!Z$7:Z$14,""))</f>
        <v>6</v>
      </c>
      <c r="AC62" s="2">
        <f>IF($B62="","",_xlfn.XLOOKUP($B$54,PROCESOS,'MATRIZ REQUISITOS ISO'!AA$7:AA$14,""))</f>
        <v>6</v>
      </c>
      <c r="AD62" s="2">
        <f>IF($B62="","",_xlfn.XLOOKUP($B$54,PROCESOS,'MATRIZ REQUISITOS ISO'!AB$7:AB$14,""))</f>
        <v>6</v>
      </c>
      <c r="AE62" s="2">
        <f>IF($B62="","",_xlfn.XLOOKUP($B$54,PROCESOS,'MATRIZ REQUISITOS ISO'!AC$7:AC$14,""))</f>
        <v>6</v>
      </c>
      <c r="AF62" s="2">
        <f>IF($B62="","",_xlfn.XLOOKUP($B$54,PROCESOS,'MATRIZ REQUISITOS ISO'!AD$7:AD$14,""))</f>
        <v>6</v>
      </c>
      <c r="AG62" s="2">
        <f>IF($B62="","",_xlfn.XLOOKUP($B$54,PROCESOS,'MATRIZ REQUISITOS ISO'!AE$7:AE$14,""))</f>
        <v>6</v>
      </c>
      <c r="AH62" t="str">
        <f t="shared" si="4"/>
        <v>Medición_Análisis_y_Mejora</v>
      </c>
    </row>
    <row r="63" spans="2:34" ht="15" customHeight="1">
      <c r="B63" t="s">
        <v>1442</v>
      </c>
      <c r="C63" t="s">
        <v>1443</v>
      </c>
      <c r="D63" s="4" t="s">
        <v>1444</v>
      </c>
      <c r="E63" s="4"/>
      <c r="F63" s="2">
        <f>IF($B63="","",_xlfn.XLOOKUP($B$54,PROCESOS,'MATRIZ REQUISITOS ISO'!D$7:D$14,""))</f>
        <v>6</v>
      </c>
      <c r="G63" s="2">
        <f>IF($B63="","",_xlfn.XLOOKUP($B$54,PROCESOS,'MATRIZ REQUISITOS ISO'!E$7:E$14,""))</f>
        <v>6</v>
      </c>
      <c r="H63" s="2">
        <f>IF($B63="","",_xlfn.XLOOKUP($B$54,PROCESOS,'MATRIZ REQUISITOS ISO'!F$7:F$14,""))</f>
        <v>0</v>
      </c>
      <c r="I63" s="2">
        <f>IF($B63="","",_xlfn.XLOOKUP($B$54,PROCESOS,'MATRIZ REQUISITOS ISO'!G$7:G$14,""))</f>
        <v>6</v>
      </c>
      <c r="J63" s="2">
        <f>IF($B63="","",_xlfn.XLOOKUP($B$54,PROCESOS,'MATRIZ REQUISITOS ISO'!H$7:H$14,""))</f>
        <v>0</v>
      </c>
      <c r="K63" s="2">
        <f>IF($B63="","",_xlfn.XLOOKUP($B$54,PROCESOS,'MATRIZ REQUISITOS ISO'!I$7:I$14,""))</f>
        <v>0</v>
      </c>
      <c r="L63" s="2">
        <f>IF($B63="","",_xlfn.XLOOKUP($B$54,PROCESOS,'MATRIZ REQUISITOS ISO'!J$7:J$14,""))</f>
        <v>0</v>
      </c>
      <c r="M63" s="2">
        <f>IF($B63="","",_xlfn.XLOOKUP($B$54,PROCESOS,'MATRIZ REQUISITOS ISO'!K$7:K$14,""))</f>
        <v>6</v>
      </c>
      <c r="N63" s="2">
        <f>IF($B63="","",_xlfn.XLOOKUP($B$54,PROCESOS,'MATRIZ REQUISITOS ISO'!L$7:L$14,""))</f>
        <v>6</v>
      </c>
      <c r="O63" s="2">
        <f>IF($B63="","",_xlfn.XLOOKUP($B$54,PROCESOS,'MATRIZ REQUISITOS ISO'!M$7:M$14,""))</f>
        <v>0</v>
      </c>
      <c r="P63" s="2">
        <f>IF($B63="","",_xlfn.XLOOKUP($B$54,PROCESOS,'MATRIZ REQUISITOS ISO'!N$7:N$14,""))</f>
        <v>0</v>
      </c>
      <c r="Q63" s="2">
        <f>IF($B63="","",_xlfn.XLOOKUP($B$54,PROCESOS,'MATRIZ REQUISITOS ISO'!O$7:O$14,""))</f>
        <v>6</v>
      </c>
      <c r="R63" s="2">
        <f>IF($B63="","",_xlfn.XLOOKUP($B$54,PROCESOS,'MATRIZ REQUISITOS ISO'!P$7:P$14,""))</f>
        <v>6</v>
      </c>
      <c r="S63" s="2">
        <f>IF($B63="","",_xlfn.XLOOKUP($B$54,PROCESOS,'MATRIZ REQUISITOS ISO'!Q$7:Q$14,""))</f>
        <v>6</v>
      </c>
      <c r="T63" s="2">
        <f>IF($B63="","",_xlfn.XLOOKUP($B$54,PROCESOS,'MATRIZ REQUISITOS ISO'!R$7:R$14,""))</f>
        <v>6</v>
      </c>
      <c r="U63" s="2">
        <f>IF($B63="","",_xlfn.XLOOKUP($B$54,PROCESOS,'MATRIZ REQUISITOS ISO'!S$7:S$14,""))</f>
        <v>0</v>
      </c>
      <c r="V63" s="2">
        <f>IF($B63="","",_xlfn.XLOOKUP($B$54,PROCESOS,'MATRIZ REQUISITOS ISO'!T$7:T$14,""))</f>
        <v>0</v>
      </c>
      <c r="W63" s="2">
        <f>IF($B63="","",_xlfn.XLOOKUP($B$54,PROCESOS,'MATRIZ REQUISITOS ISO'!U$7:U$14,""))</f>
        <v>0</v>
      </c>
      <c r="X63" s="2">
        <f>IF($B63="","",_xlfn.XLOOKUP($B$54,PROCESOS,'MATRIZ REQUISITOS ISO'!V$7:V$14,""))</f>
        <v>0</v>
      </c>
      <c r="Y63" s="2">
        <f>IF($B63="","",_xlfn.XLOOKUP($B$54,PROCESOS,'MATRIZ REQUISITOS ISO'!W$7:W$14,""))</f>
        <v>0</v>
      </c>
      <c r="Z63" s="2">
        <f>IF($B63="","",_xlfn.XLOOKUP($B$54,PROCESOS,'MATRIZ REQUISITOS ISO'!X$7:X$14,""))</f>
        <v>0</v>
      </c>
      <c r="AA63" s="2">
        <f>IF($B63="","",_xlfn.XLOOKUP($B$54,PROCESOS,'MATRIZ REQUISITOS ISO'!Y$7:Y$14,""))</f>
        <v>6</v>
      </c>
      <c r="AB63" s="2">
        <f>IF($B63="","",_xlfn.XLOOKUP($B$54,PROCESOS,'MATRIZ REQUISITOS ISO'!Z$7:Z$14,""))</f>
        <v>6</v>
      </c>
      <c r="AC63" s="2">
        <f>IF($B63="","",_xlfn.XLOOKUP($B$54,PROCESOS,'MATRIZ REQUISITOS ISO'!AA$7:AA$14,""))</f>
        <v>6</v>
      </c>
      <c r="AD63" s="2">
        <f>IF($B63="","",_xlfn.XLOOKUP($B$54,PROCESOS,'MATRIZ REQUISITOS ISO'!AB$7:AB$14,""))</f>
        <v>6</v>
      </c>
      <c r="AE63" s="2">
        <f>IF($B63="","",_xlfn.XLOOKUP($B$54,PROCESOS,'MATRIZ REQUISITOS ISO'!AC$7:AC$14,""))</f>
        <v>6</v>
      </c>
      <c r="AF63" s="2">
        <f>IF($B63="","",_xlfn.XLOOKUP($B$54,PROCESOS,'MATRIZ REQUISITOS ISO'!AD$7:AD$14,""))</f>
        <v>6</v>
      </c>
      <c r="AG63" s="2">
        <f>IF($B63="","",_xlfn.XLOOKUP($B$54,PROCESOS,'MATRIZ REQUISITOS ISO'!AE$7:AE$14,""))</f>
        <v>6</v>
      </c>
      <c r="AH63" t="str">
        <f>$B$54</f>
        <v>Medición_Análisis_y_Mejora</v>
      </c>
    </row>
    <row r="64" spans="2:34" ht="40.9" customHeight="1">
      <c r="B64" t="s">
        <v>229</v>
      </c>
      <c r="C64" s="5" t="s">
        <v>159</v>
      </c>
      <c r="D64" s="4" t="s">
        <v>230</v>
      </c>
      <c r="E64" s="4"/>
      <c r="F64" s="2">
        <f>IF($B64="","",_xlfn.XLOOKUP($B$54,PROCESOS,'MATRIZ REQUISITOS ISO'!D$7:D$14,""))</f>
        <v>6</v>
      </c>
      <c r="G64" s="2">
        <f>IF($B64="","",_xlfn.XLOOKUP($B$54,PROCESOS,'MATRIZ REQUISITOS ISO'!E$7:E$14,""))</f>
        <v>6</v>
      </c>
      <c r="H64" s="2">
        <f>IF($B64="","",_xlfn.XLOOKUP($B$54,PROCESOS,'MATRIZ REQUISITOS ISO'!F$7:F$14,""))</f>
        <v>0</v>
      </c>
      <c r="I64" s="2">
        <f>IF($B64="","",_xlfn.XLOOKUP($B$54,PROCESOS,'MATRIZ REQUISITOS ISO'!G$7:G$14,""))</f>
        <v>6</v>
      </c>
      <c r="J64" s="2">
        <f>IF($B64="","",_xlfn.XLOOKUP($B$54,PROCESOS,'MATRIZ REQUISITOS ISO'!H$7:H$14,""))</f>
        <v>0</v>
      </c>
      <c r="K64" s="2">
        <f>IF($B64="","",_xlfn.XLOOKUP($B$54,PROCESOS,'MATRIZ REQUISITOS ISO'!I$7:I$14,""))</f>
        <v>0</v>
      </c>
      <c r="L64" s="2">
        <f>IF($B64="","",_xlfn.XLOOKUP($B$54,PROCESOS,'MATRIZ REQUISITOS ISO'!J$7:J$14,""))</f>
        <v>0</v>
      </c>
      <c r="M64" s="2">
        <f>IF($B64="","",_xlfn.XLOOKUP($B$54,PROCESOS,'MATRIZ REQUISITOS ISO'!K$7:K$14,""))</f>
        <v>6</v>
      </c>
      <c r="N64" s="2">
        <f>IF($B64="","",_xlfn.XLOOKUP($B$54,PROCESOS,'MATRIZ REQUISITOS ISO'!L$7:L$14,""))</f>
        <v>6</v>
      </c>
      <c r="O64" s="2">
        <f>IF($B64="","",_xlfn.XLOOKUP($B$54,PROCESOS,'MATRIZ REQUISITOS ISO'!M$7:M$14,""))</f>
        <v>0</v>
      </c>
      <c r="P64" s="2">
        <f>IF($B64="","",_xlfn.XLOOKUP($B$54,PROCESOS,'MATRIZ REQUISITOS ISO'!N$7:N$14,""))</f>
        <v>0</v>
      </c>
      <c r="Q64" s="2">
        <f>IF($B64="","",_xlfn.XLOOKUP($B$54,PROCESOS,'MATRIZ REQUISITOS ISO'!O$7:O$14,""))</f>
        <v>6</v>
      </c>
      <c r="R64" s="2">
        <f>IF($B64="","",_xlfn.XLOOKUP($B$54,PROCESOS,'MATRIZ REQUISITOS ISO'!P$7:P$14,""))</f>
        <v>6</v>
      </c>
      <c r="S64" s="2">
        <f>IF($B64="","",_xlfn.XLOOKUP($B$54,PROCESOS,'MATRIZ REQUISITOS ISO'!Q$7:Q$14,""))</f>
        <v>6</v>
      </c>
      <c r="T64" s="2">
        <f>IF($B64="","",_xlfn.XLOOKUP($B$54,PROCESOS,'MATRIZ REQUISITOS ISO'!R$7:R$14,""))</f>
        <v>6</v>
      </c>
      <c r="U64" s="2">
        <f>IF($B64="","",_xlfn.XLOOKUP($B$54,PROCESOS,'MATRIZ REQUISITOS ISO'!S$7:S$14,""))</f>
        <v>0</v>
      </c>
      <c r="V64" s="2">
        <f>IF($B64="","",_xlfn.XLOOKUP($B$54,PROCESOS,'MATRIZ REQUISITOS ISO'!T$7:T$14,""))</f>
        <v>0</v>
      </c>
      <c r="W64" s="2">
        <f>IF($B64="","",_xlfn.XLOOKUP($B$54,PROCESOS,'MATRIZ REQUISITOS ISO'!U$7:U$14,""))</f>
        <v>0</v>
      </c>
      <c r="X64" s="2">
        <f>IF($B64="","",_xlfn.XLOOKUP($B$54,PROCESOS,'MATRIZ REQUISITOS ISO'!V$7:V$14,""))</f>
        <v>0</v>
      </c>
      <c r="Y64" s="2">
        <f>IF($B64="","",_xlfn.XLOOKUP($B$54,PROCESOS,'MATRIZ REQUISITOS ISO'!W$7:W$14,""))</f>
        <v>0</v>
      </c>
      <c r="Z64" s="2">
        <f>IF($B64="","",_xlfn.XLOOKUP($B$54,PROCESOS,'MATRIZ REQUISITOS ISO'!X$7:X$14,""))</f>
        <v>0</v>
      </c>
      <c r="AA64" s="2">
        <f>IF($B64="","",_xlfn.XLOOKUP($B$54,PROCESOS,'MATRIZ REQUISITOS ISO'!Y$7:Y$14,""))</f>
        <v>6</v>
      </c>
      <c r="AB64" s="2">
        <f>IF($B64="","",_xlfn.XLOOKUP($B$54,PROCESOS,'MATRIZ REQUISITOS ISO'!Z$7:Z$14,""))</f>
        <v>6</v>
      </c>
      <c r="AC64" s="2">
        <f>IF($B64="","",_xlfn.XLOOKUP($B$54,PROCESOS,'MATRIZ REQUISITOS ISO'!AA$7:AA$14,""))</f>
        <v>6</v>
      </c>
      <c r="AD64" s="2">
        <f>IF($B64="","",_xlfn.XLOOKUP($B$54,PROCESOS,'MATRIZ REQUISITOS ISO'!AB$7:AB$14,""))</f>
        <v>6</v>
      </c>
      <c r="AE64" s="2">
        <f>IF($B64="","",_xlfn.XLOOKUP($B$54,PROCESOS,'MATRIZ REQUISITOS ISO'!AC$7:AC$14,""))</f>
        <v>6</v>
      </c>
      <c r="AF64" s="2">
        <f>IF($B64="","",_xlfn.XLOOKUP($B$54,PROCESOS,'MATRIZ REQUISITOS ISO'!AD$7:AD$14,""))</f>
        <v>6</v>
      </c>
      <c r="AG64" s="2">
        <f>IF($B64="","",_xlfn.XLOOKUP($B$54,PROCESOS,'MATRIZ REQUISITOS ISO'!AE$7:AE$14,""))</f>
        <v>6</v>
      </c>
      <c r="AH64" t="str">
        <f>$B$54</f>
        <v>Medición_Análisis_y_Mejora</v>
      </c>
    </row>
    <row r="65" spans="2:34" ht="28.15" customHeight="1">
      <c r="B65" s="6" t="s">
        <v>170</v>
      </c>
      <c r="C65" s="5" t="s">
        <v>159</v>
      </c>
      <c r="D65" s="4" t="s">
        <v>219</v>
      </c>
      <c r="E65" s="4" t="s">
        <v>193</v>
      </c>
      <c r="F65" s="2">
        <f>IF($B65="","",_xlfn.XLOOKUP($B$54,PROCESOS,'MATRIZ REQUISITOS ISO'!D$7:D$14,""))</f>
        <v>6</v>
      </c>
      <c r="G65" s="2">
        <f>IF($B65="","",_xlfn.XLOOKUP($B$54,PROCESOS,'MATRIZ REQUISITOS ISO'!E$7:E$14,""))</f>
        <v>6</v>
      </c>
      <c r="H65" s="2">
        <f>IF($B65="","",_xlfn.XLOOKUP($B$54,PROCESOS,'MATRIZ REQUISITOS ISO'!F$7:F$14,""))</f>
        <v>0</v>
      </c>
      <c r="I65" s="2">
        <f>IF($B65="","",_xlfn.XLOOKUP($B$54,PROCESOS,'MATRIZ REQUISITOS ISO'!G$7:G$14,""))</f>
        <v>6</v>
      </c>
      <c r="J65" s="2">
        <f>IF($B65="","",_xlfn.XLOOKUP($B$54,PROCESOS,'MATRIZ REQUISITOS ISO'!H$7:H$14,""))</f>
        <v>0</v>
      </c>
      <c r="K65" s="2">
        <f>IF($B65="","",_xlfn.XLOOKUP($B$54,PROCESOS,'MATRIZ REQUISITOS ISO'!I$7:I$14,""))</f>
        <v>0</v>
      </c>
      <c r="L65" s="2">
        <f>IF($B65="","",_xlfn.XLOOKUP($B$54,PROCESOS,'MATRIZ REQUISITOS ISO'!J$7:J$14,""))</f>
        <v>0</v>
      </c>
      <c r="M65" s="2">
        <f>IF($B65="","",_xlfn.XLOOKUP($B$54,PROCESOS,'MATRIZ REQUISITOS ISO'!K$7:K$14,""))</f>
        <v>6</v>
      </c>
      <c r="N65" s="2">
        <f>IF($B65="","",_xlfn.XLOOKUP($B$54,PROCESOS,'MATRIZ REQUISITOS ISO'!L$7:L$14,""))</f>
        <v>6</v>
      </c>
      <c r="O65" s="2">
        <f>IF($B65="","",_xlfn.XLOOKUP($B$54,PROCESOS,'MATRIZ REQUISITOS ISO'!M$7:M$14,""))</f>
        <v>0</v>
      </c>
      <c r="P65" s="2">
        <f>IF($B65="","",_xlfn.XLOOKUP($B$54,PROCESOS,'MATRIZ REQUISITOS ISO'!N$7:N$14,""))</f>
        <v>0</v>
      </c>
      <c r="Q65" s="2">
        <f>IF($B65="","",_xlfn.XLOOKUP($B$54,PROCESOS,'MATRIZ REQUISITOS ISO'!O$7:O$14,""))</f>
        <v>6</v>
      </c>
      <c r="R65" s="2">
        <f>IF($B65="","",_xlfn.XLOOKUP($B$54,PROCESOS,'MATRIZ REQUISITOS ISO'!P$7:P$14,""))</f>
        <v>6</v>
      </c>
      <c r="S65" s="2">
        <f>IF($B65="","",_xlfn.XLOOKUP($B$54,PROCESOS,'MATRIZ REQUISITOS ISO'!Q$7:Q$14,""))</f>
        <v>6</v>
      </c>
      <c r="T65" s="2">
        <f>IF($B65="","",_xlfn.XLOOKUP($B$54,PROCESOS,'MATRIZ REQUISITOS ISO'!R$7:R$14,""))</f>
        <v>6</v>
      </c>
      <c r="U65" s="2">
        <f>IF($B65="","",_xlfn.XLOOKUP($B$54,PROCESOS,'MATRIZ REQUISITOS ISO'!S$7:S$14,""))</f>
        <v>0</v>
      </c>
      <c r="V65" s="2">
        <f>IF($B65="","",_xlfn.XLOOKUP($B$54,PROCESOS,'MATRIZ REQUISITOS ISO'!T$7:T$14,""))</f>
        <v>0</v>
      </c>
      <c r="W65" s="2">
        <f>IF($B65="","",_xlfn.XLOOKUP($B$54,PROCESOS,'MATRIZ REQUISITOS ISO'!U$7:U$14,""))</f>
        <v>0</v>
      </c>
      <c r="X65" s="2">
        <f>IF($B65="","",_xlfn.XLOOKUP($B$54,PROCESOS,'MATRIZ REQUISITOS ISO'!V$7:V$14,""))</f>
        <v>0</v>
      </c>
      <c r="Y65" s="2">
        <f>IF($B65="","",_xlfn.XLOOKUP($B$54,PROCESOS,'MATRIZ REQUISITOS ISO'!W$7:W$14,""))</f>
        <v>0</v>
      </c>
      <c r="Z65" s="2">
        <f>IF($B65="","",_xlfn.XLOOKUP($B$54,PROCESOS,'MATRIZ REQUISITOS ISO'!X$7:X$14,""))</f>
        <v>0</v>
      </c>
      <c r="AA65" s="2">
        <f>IF($B65="","",_xlfn.XLOOKUP($B$54,PROCESOS,'MATRIZ REQUISITOS ISO'!Y$7:Y$14,""))</f>
        <v>6</v>
      </c>
      <c r="AB65" s="2">
        <f>IF($B65="","",_xlfn.XLOOKUP($B$54,PROCESOS,'MATRIZ REQUISITOS ISO'!Z$7:Z$14,""))</f>
        <v>6</v>
      </c>
      <c r="AC65" s="2">
        <f>IF($B65="","",_xlfn.XLOOKUP($B$54,PROCESOS,'MATRIZ REQUISITOS ISO'!AA$7:AA$14,""))</f>
        <v>6</v>
      </c>
      <c r="AD65" s="2">
        <f>IF($B65="","",_xlfn.XLOOKUP($B$54,PROCESOS,'MATRIZ REQUISITOS ISO'!AB$7:AB$14,""))</f>
        <v>6</v>
      </c>
      <c r="AE65" s="2">
        <f>IF($B65="","",_xlfn.XLOOKUP($B$54,PROCESOS,'MATRIZ REQUISITOS ISO'!AC$7:AC$14,""))</f>
        <v>6</v>
      </c>
      <c r="AF65" s="2">
        <f>IF($B65="","",_xlfn.XLOOKUP($B$54,PROCESOS,'MATRIZ REQUISITOS ISO'!AD$7:AD$14,""))</f>
        <v>6</v>
      </c>
      <c r="AG65" s="2">
        <f>IF($B65="","",_xlfn.XLOOKUP($B$54,PROCESOS,'MATRIZ REQUISITOS ISO'!AE$7:AE$14,""))</f>
        <v>6</v>
      </c>
      <c r="AH65" t="str">
        <f t="shared" si="4"/>
        <v>Medición_Análisis_y_Mejora</v>
      </c>
    </row>
    <row r="66" spans="2:34" ht="15" customHeight="1">
      <c r="B66" t="s">
        <v>167</v>
      </c>
      <c r="C66" t="s">
        <v>198</v>
      </c>
      <c r="D66" s="4" t="s">
        <v>252</v>
      </c>
      <c r="E66" s="4" t="s">
        <v>193</v>
      </c>
      <c r="F66" s="2">
        <f>IF($B66="","",_xlfn.XLOOKUP($B$54,PROCESOS,'MATRIZ REQUISITOS ISO'!D$7:D$14,""))</f>
        <v>6</v>
      </c>
      <c r="G66" s="2">
        <f>IF($B66="","",_xlfn.XLOOKUP($B$54,PROCESOS,'MATRIZ REQUISITOS ISO'!E$7:E$14,""))</f>
        <v>6</v>
      </c>
      <c r="H66" s="2">
        <f>IF($B66="","",_xlfn.XLOOKUP($B$54,PROCESOS,'MATRIZ REQUISITOS ISO'!F$7:F$14,""))</f>
        <v>0</v>
      </c>
      <c r="I66" s="2">
        <f>IF($B66="","",_xlfn.XLOOKUP($B$54,PROCESOS,'MATRIZ REQUISITOS ISO'!G$7:G$14,""))</f>
        <v>6</v>
      </c>
      <c r="J66" s="2">
        <f>IF($B66="","",_xlfn.XLOOKUP($B$54,PROCESOS,'MATRIZ REQUISITOS ISO'!H$7:H$14,""))</f>
        <v>0</v>
      </c>
      <c r="K66" s="2">
        <f>IF($B66="","",_xlfn.XLOOKUP($B$54,PROCESOS,'MATRIZ REQUISITOS ISO'!I$7:I$14,""))</f>
        <v>0</v>
      </c>
      <c r="L66" s="2">
        <f>IF($B66="","",_xlfn.XLOOKUP($B$54,PROCESOS,'MATRIZ REQUISITOS ISO'!J$7:J$14,""))</f>
        <v>0</v>
      </c>
      <c r="M66" s="2">
        <f>IF($B66="","",_xlfn.XLOOKUP($B$54,PROCESOS,'MATRIZ REQUISITOS ISO'!K$7:K$14,""))</f>
        <v>6</v>
      </c>
      <c r="N66" s="2">
        <f>IF($B66="","",_xlfn.XLOOKUP($B$54,PROCESOS,'MATRIZ REQUISITOS ISO'!L$7:L$14,""))</f>
        <v>6</v>
      </c>
      <c r="O66" s="2">
        <f>IF($B66="","",_xlfn.XLOOKUP($B$54,PROCESOS,'MATRIZ REQUISITOS ISO'!M$7:M$14,""))</f>
        <v>0</v>
      </c>
      <c r="P66" s="2">
        <f>IF($B66="","",_xlfn.XLOOKUP($B$54,PROCESOS,'MATRIZ REQUISITOS ISO'!N$7:N$14,""))</f>
        <v>0</v>
      </c>
      <c r="Q66" s="2">
        <f>IF($B66="","",_xlfn.XLOOKUP($B$54,PROCESOS,'MATRIZ REQUISITOS ISO'!O$7:O$14,""))</f>
        <v>6</v>
      </c>
      <c r="R66" s="2">
        <f>IF($B66="","",_xlfn.XLOOKUP($B$54,PROCESOS,'MATRIZ REQUISITOS ISO'!P$7:P$14,""))</f>
        <v>6</v>
      </c>
      <c r="S66" s="2">
        <f>IF($B66="","",_xlfn.XLOOKUP($B$54,PROCESOS,'MATRIZ REQUISITOS ISO'!Q$7:Q$14,""))</f>
        <v>6</v>
      </c>
      <c r="T66" s="2">
        <f>IF($B66="","",_xlfn.XLOOKUP($B$54,PROCESOS,'MATRIZ REQUISITOS ISO'!R$7:R$14,""))</f>
        <v>6</v>
      </c>
      <c r="U66" s="2">
        <f>IF($B66="","",_xlfn.XLOOKUP($B$54,PROCESOS,'MATRIZ REQUISITOS ISO'!S$7:S$14,""))</f>
        <v>0</v>
      </c>
      <c r="V66" s="2">
        <f>IF($B66="","",_xlfn.XLOOKUP($B$54,PROCESOS,'MATRIZ REQUISITOS ISO'!T$7:T$14,""))</f>
        <v>0</v>
      </c>
      <c r="W66" s="2">
        <f>IF($B66="","",_xlfn.XLOOKUP($B$54,PROCESOS,'MATRIZ REQUISITOS ISO'!U$7:U$14,""))</f>
        <v>0</v>
      </c>
      <c r="X66" s="2">
        <f>IF($B66="","",_xlfn.XLOOKUP($B$54,PROCESOS,'MATRIZ REQUISITOS ISO'!V$7:V$14,""))</f>
        <v>0</v>
      </c>
      <c r="Y66" s="2">
        <f>IF($B66="","",_xlfn.XLOOKUP($B$54,PROCESOS,'MATRIZ REQUISITOS ISO'!W$7:W$14,""))</f>
        <v>0</v>
      </c>
      <c r="Z66" s="2">
        <f>IF($B66="","",_xlfn.XLOOKUP($B$54,PROCESOS,'MATRIZ REQUISITOS ISO'!X$7:X$14,""))</f>
        <v>0</v>
      </c>
      <c r="AA66" s="2">
        <f>IF($B66="","",_xlfn.XLOOKUP($B$54,PROCESOS,'MATRIZ REQUISITOS ISO'!Y$7:Y$14,""))</f>
        <v>6</v>
      </c>
      <c r="AB66" s="2">
        <f>IF($B66="","",_xlfn.XLOOKUP($B$54,PROCESOS,'MATRIZ REQUISITOS ISO'!Z$7:Z$14,""))</f>
        <v>6</v>
      </c>
      <c r="AC66" s="2">
        <f>IF($B66="","",_xlfn.XLOOKUP($B$54,PROCESOS,'MATRIZ REQUISITOS ISO'!AA$7:AA$14,""))</f>
        <v>6</v>
      </c>
      <c r="AD66" s="2">
        <f>IF($B66="","",_xlfn.XLOOKUP($B$54,PROCESOS,'MATRIZ REQUISITOS ISO'!AB$7:AB$14,""))</f>
        <v>6</v>
      </c>
      <c r="AE66" s="2">
        <f>IF($B66="","",_xlfn.XLOOKUP($B$54,PROCESOS,'MATRIZ REQUISITOS ISO'!AC$7:AC$14,""))</f>
        <v>6</v>
      </c>
      <c r="AF66" s="2">
        <f>IF($B66="","",_xlfn.XLOOKUP($B$54,PROCESOS,'MATRIZ REQUISITOS ISO'!AD$7:AD$14,""))</f>
        <v>6</v>
      </c>
      <c r="AG66" s="2">
        <f>IF($B66="","",_xlfn.XLOOKUP($B$54,PROCESOS,'MATRIZ REQUISITOS ISO'!AE$7:AE$14,""))</f>
        <v>6</v>
      </c>
      <c r="AH66" t="str">
        <f t="shared" si="4"/>
        <v>Medición_Análisis_y_Mejora</v>
      </c>
    </row>
    <row r="67" spans="2:34" ht="15" customHeight="1">
      <c r="B67" t="s">
        <v>163</v>
      </c>
      <c r="C67" t="s">
        <v>159</v>
      </c>
      <c r="D67" s="4" t="s">
        <v>227</v>
      </c>
      <c r="E67" t="s">
        <v>193</v>
      </c>
      <c r="F67" s="2">
        <f>IF($B67="","",_xlfn.XLOOKUP($B$54,PROCESOS,'MATRIZ REQUISITOS ISO'!D$7:D$14,""))</f>
        <v>6</v>
      </c>
      <c r="G67" s="2">
        <f>IF($B67="","",_xlfn.XLOOKUP($B$54,PROCESOS,'MATRIZ REQUISITOS ISO'!E$7:E$14,""))</f>
        <v>6</v>
      </c>
      <c r="H67" s="2">
        <f>IF($B67="","",_xlfn.XLOOKUP($B$54,PROCESOS,'MATRIZ REQUISITOS ISO'!F$7:F$14,""))</f>
        <v>0</v>
      </c>
      <c r="I67" s="2">
        <f>IF($B67="","",_xlfn.XLOOKUP($B$54,PROCESOS,'MATRIZ REQUISITOS ISO'!G$7:G$14,""))</f>
        <v>6</v>
      </c>
      <c r="J67" s="2">
        <f>IF($B67="","",_xlfn.XLOOKUP($B$54,PROCESOS,'MATRIZ REQUISITOS ISO'!H$7:H$14,""))</f>
        <v>0</v>
      </c>
      <c r="K67" s="2">
        <f>IF($B67="","",_xlfn.XLOOKUP($B$54,PROCESOS,'MATRIZ REQUISITOS ISO'!I$7:I$14,""))</f>
        <v>0</v>
      </c>
      <c r="L67" s="2">
        <f>IF($B67="","",_xlfn.XLOOKUP($B$54,PROCESOS,'MATRIZ REQUISITOS ISO'!J$7:J$14,""))</f>
        <v>0</v>
      </c>
      <c r="M67" s="2">
        <f>IF($B67="","",_xlfn.XLOOKUP($B$54,PROCESOS,'MATRIZ REQUISITOS ISO'!K$7:K$14,""))</f>
        <v>6</v>
      </c>
      <c r="N67" s="2">
        <f>IF($B67="","",_xlfn.XLOOKUP($B$54,PROCESOS,'MATRIZ REQUISITOS ISO'!L$7:L$14,""))</f>
        <v>6</v>
      </c>
      <c r="O67" s="2">
        <f>IF($B67="","",_xlfn.XLOOKUP($B$54,PROCESOS,'MATRIZ REQUISITOS ISO'!M$7:M$14,""))</f>
        <v>0</v>
      </c>
      <c r="P67" s="2">
        <f>IF($B67="","",_xlfn.XLOOKUP($B$54,PROCESOS,'MATRIZ REQUISITOS ISO'!N$7:N$14,""))</f>
        <v>0</v>
      </c>
      <c r="Q67" s="2">
        <f>IF($B67="","",_xlfn.XLOOKUP($B$54,PROCESOS,'MATRIZ REQUISITOS ISO'!O$7:O$14,""))</f>
        <v>6</v>
      </c>
      <c r="R67" s="2">
        <f>IF($B67="","",_xlfn.XLOOKUP($B$54,PROCESOS,'MATRIZ REQUISITOS ISO'!P$7:P$14,""))</f>
        <v>6</v>
      </c>
      <c r="S67" s="2">
        <f>IF($B67="","",_xlfn.XLOOKUP($B$54,PROCESOS,'MATRIZ REQUISITOS ISO'!Q$7:Q$14,""))</f>
        <v>6</v>
      </c>
      <c r="T67" s="2">
        <f>IF($B67="","",_xlfn.XLOOKUP($B$54,PROCESOS,'MATRIZ REQUISITOS ISO'!R$7:R$14,""))</f>
        <v>6</v>
      </c>
      <c r="U67" s="2">
        <f>IF($B67="","",_xlfn.XLOOKUP($B$54,PROCESOS,'MATRIZ REQUISITOS ISO'!S$7:S$14,""))</f>
        <v>0</v>
      </c>
      <c r="V67" s="2">
        <f>IF($B67="","",_xlfn.XLOOKUP($B$54,PROCESOS,'MATRIZ REQUISITOS ISO'!T$7:T$14,""))</f>
        <v>0</v>
      </c>
      <c r="W67" s="2">
        <f>IF($B67="","",_xlfn.XLOOKUP($B$54,PROCESOS,'MATRIZ REQUISITOS ISO'!U$7:U$14,""))</f>
        <v>0</v>
      </c>
      <c r="X67" s="2">
        <f>IF($B67="","",_xlfn.XLOOKUP($B$54,PROCESOS,'MATRIZ REQUISITOS ISO'!V$7:V$14,""))</f>
        <v>0</v>
      </c>
      <c r="Y67" s="2">
        <f>IF($B67="","",_xlfn.XLOOKUP($B$54,PROCESOS,'MATRIZ REQUISITOS ISO'!W$7:W$14,""))</f>
        <v>0</v>
      </c>
      <c r="Z67" s="2">
        <f>IF($B67="","",_xlfn.XLOOKUP($B$54,PROCESOS,'MATRIZ REQUISITOS ISO'!X$7:X$14,""))</f>
        <v>0</v>
      </c>
      <c r="AA67" s="2">
        <f>IF($B67="","",_xlfn.XLOOKUP($B$54,PROCESOS,'MATRIZ REQUISITOS ISO'!Y$7:Y$14,""))</f>
        <v>6</v>
      </c>
      <c r="AB67" s="2">
        <f>IF($B67="","",_xlfn.XLOOKUP($B$54,PROCESOS,'MATRIZ REQUISITOS ISO'!Z$7:Z$14,""))</f>
        <v>6</v>
      </c>
      <c r="AC67" s="2">
        <f>IF($B67="","",_xlfn.XLOOKUP($B$54,PROCESOS,'MATRIZ REQUISITOS ISO'!AA$7:AA$14,""))</f>
        <v>6</v>
      </c>
      <c r="AD67" s="2">
        <f>IF($B67="","",_xlfn.XLOOKUP($B$54,PROCESOS,'MATRIZ REQUISITOS ISO'!AB$7:AB$14,""))</f>
        <v>6</v>
      </c>
      <c r="AE67" s="2">
        <f>IF($B67="","",_xlfn.XLOOKUP($B$54,PROCESOS,'MATRIZ REQUISITOS ISO'!AC$7:AC$14,""))</f>
        <v>6</v>
      </c>
      <c r="AF67" s="2">
        <f>IF($B67="","",_xlfn.XLOOKUP($B$54,PROCESOS,'MATRIZ REQUISITOS ISO'!AD$7:AD$14,""))</f>
        <v>6</v>
      </c>
      <c r="AG67" s="2">
        <f>IF($B67="","",_xlfn.XLOOKUP($B$54,PROCESOS,'MATRIZ REQUISITOS ISO'!AE$7:AE$14,""))</f>
        <v>6</v>
      </c>
      <c r="AH67" t="str">
        <f t="shared" si="4"/>
        <v>Medición_Análisis_y_Mejora</v>
      </c>
    </row>
    <row r="68" spans="2:34" ht="57.6" customHeight="1">
      <c r="B68" t="s">
        <v>178</v>
      </c>
      <c r="C68" t="s">
        <v>156</v>
      </c>
      <c r="D68" s="4" t="s">
        <v>251</v>
      </c>
      <c r="E68" s="4" t="s">
        <v>193</v>
      </c>
      <c r="F68" s="2">
        <f>IF($B68="","",_xlfn.XLOOKUP($B$54,PROCESOS,'MATRIZ REQUISITOS ISO'!D$7:D$14,""))</f>
        <v>6</v>
      </c>
      <c r="G68" s="2">
        <f>IF($B68="","",_xlfn.XLOOKUP($B$54,PROCESOS,'MATRIZ REQUISITOS ISO'!E$7:E$14,""))</f>
        <v>6</v>
      </c>
      <c r="H68" s="2">
        <f>IF($B68="","",_xlfn.XLOOKUP($B$54,PROCESOS,'MATRIZ REQUISITOS ISO'!F$7:F$14,""))</f>
        <v>0</v>
      </c>
      <c r="I68" s="2">
        <f>IF($B68="","",_xlfn.XLOOKUP($B$54,PROCESOS,'MATRIZ REQUISITOS ISO'!G$7:G$14,""))</f>
        <v>6</v>
      </c>
      <c r="J68" s="2">
        <f>IF($B68="","",_xlfn.XLOOKUP($B$54,PROCESOS,'MATRIZ REQUISITOS ISO'!H$7:H$14,""))</f>
        <v>0</v>
      </c>
      <c r="K68" s="2">
        <f>IF($B68="","",_xlfn.XLOOKUP($B$54,PROCESOS,'MATRIZ REQUISITOS ISO'!I$7:I$14,""))</f>
        <v>0</v>
      </c>
      <c r="L68" s="2">
        <f>IF($B68="","",_xlfn.XLOOKUP($B$54,PROCESOS,'MATRIZ REQUISITOS ISO'!J$7:J$14,""))</f>
        <v>0</v>
      </c>
      <c r="M68" s="2">
        <f>IF($B68="","",_xlfn.XLOOKUP($B$54,PROCESOS,'MATRIZ REQUISITOS ISO'!K$7:K$14,""))</f>
        <v>6</v>
      </c>
      <c r="N68" s="2">
        <f>IF($B68="","",_xlfn.XLOOKUP($B$54,PROCESOS,'MATRIZ REQUISITOS ISO'!L$7:L$14,""))</f>
        <v>6</v>
      </c>
      <c r="O68" s="2">
        <f>IF($B68="","",_xlfn.XLOOKUP($B$54,PROCESOS,'MATRIZ REQUISITOS ISO'!M$7:M$14,""))</f>
        <v>0</v>
      </c>
      <c r="P68" s="2">
        <f>IF($B68="","",_xlfn.XLOOKUP($B$54,PROCESOS,'MATRIZ REQUISITOS ISO'!N$7:N$14,""))</f>
        <v>0</v>
      </c>
      <c r="Q68" s="2">
        <f>IF($B68="","",_xlfn.XLOOKUP($B$54,PROCESOS,'MATRIZ REQUISITOS ISO'!O$7:O$14,""))</f>
        <v>6</v>
      </c>
      <c r="R68" s="2">
        <f>IF($B68="","",_xlfn.XLOOKUP($B$54,PROCESOS,'MATRIZ REQUISITOS ISO'!P$7:P$14,""))</f>
        <v>6</v>
      </c>
      <c r="S68" s="2">
        <f>IF($B68="","",_xlfn.XLOOKUP($B$54,PROCESOS,'MATRIZ REQUISITOS ISO'!Q$7:Q$14,""))</f>
        <v>6</v>
      </c>
      <c r="T68" s="2">
        <f>IF($B68="","",_xlfn.XLOOKUP($B$54,PROCESOS,'MATRIZ REQUISITOS ISO'!R$7:R$14,""))</f>
        <v>6</v>
      </c>
      <c r="U68" s="2">
        <f>IF($B68="","",_xlfn.XLOOKUP($B$54,PROCESOS,'MATRIZ REQUISITOS ISO'!S$7:S$14,""))</f>
        <v>0</v>
      </c>
      <c r="V68" s="2">
        <f>IF($B68="","",_xlfn.XLOOKUP($B$54,PROCESOS,'MATRIZ REQUISITOS ISO'!T$7:T$14,""))</f>
        <v>0</v>
      </c>
      <c r="W68" s="2">
        <f>IF($B68="","",_xlfn.XLOOKUP($B$54,PROCESOS,'MATRIZ REQUISITOS ISO'!U$7:U$14,""))</f>
        <v>0</v>
      </c>
      <c r="X68" s="2">
        <f>IF($B68="","",_xlfn.XLOOKUP($B$54,PROCESOS,'MATRIZ REQUISITOS ISO'!V$7:V$14,""))</f>
        <v>0</v>
      </c>
      <c r="Y68" s="2">
        <f>IF($B68="","",_xlfn.XLOOKUP($B$54,PROCESOS,'MATRIZ REQUISITOS ISO'!W$7:W$14,""))</f>
        <v>0</v>
      </c>
      <c r="Z68" s="2">
        <f>IF($B68="","",_xlfn.XLOOKUP($B$54,PROCESOS,'MATRIZ REQUISITOS ISO'!X$7:X$14,""))</f>
        <v>0</v>
      </c>
      <c r="AA68" s="2">
        <f>IF($B68="","",_xlfn.XLOOKUP($B$54,PROCESOS,'MATRIZ REQUISITOS ISO'!Y$7:Y$14,""))</f>
        <v>6</v>
      </c>
      <c r="AB68" s="2">
        <f>IF($B68="","",_xlfn.XLOOKUP($B$54,PROCESOS,'MATRIZ REQUISITOS ISO'!Z$7:Z$14,""))</f>
        <v>6</v>
      </c>
      <c r="AC68" s="2">
        <f>IF($B68="","",_xlfn.XLOOKUP($B$54,PROCESOS,'MATRIZ REQUISITOS ISO'!AA$7:AA$14,""))</f>
        <v>6</v>
      </c>
      <c r="AD68" s="2">
        <f>IF($B68="","",_xlfn.XLOOKUP($B$54,PROCESOS,'MATRIZ REQUISITOS ISO'!AB$7:AB$14,""))</f>
        <v>6</v>
      </c>
      <c r="AE68" s="2">
        <f>IF($B68="","",_xlfn.XLOOKUP($B$54,PROCESOS,'MATRIZ REQUISITOS ISO'!AC$7:AC$14,""))</f>
        <v>6</v>
      </c>
      <c r="AF68" s="2">
        <f>IF($B68="","",_xlfn.XLOOKUP($B$54,PROCESOS,'MATRIZ REQUISITOS ISO'!AD$7:AD$14,""))</f>
        <v>6</v>
      </c>
      <c r="AG68" s="2">
        <f>IF($B68="","",_xlfn.XLOOKUP($B$54,PROCESOS,'MATRIZ REQUISITOS ISO'!AE$7:AE$14,""))</f>
        <v>6</v>
      </c>
      <c r="AH68" t="str">
        <f t="shared" si="4"/>
        <v>Medición_Análisis_y_Mejora</v>
      </c>
    </row>
    <row r="69" spans="2:34" ht="15" customHeight="1">
      <c r="B69" t="s">
        <v>172</v>
      </c>
      <c r="C69" t="s">
        <v>166</v>
      </c>
      <c r="D69" s="4" t="s">
        <v>235</v>
      </c>
      <c r="E69" s="4" t="s">
        <v>193</v>
      </c>
      <c r="F69" s="2">
        <f>IF($B69="","",_xlfn.XLOOKUP($B$54,PROCESOS,'MATRIZ REQUISITOS ISO'!D$7:D$14,""))</f>
        <v>6</v>
      </c>
      <c r="G69" s="2">
        <f>IF($B69="","",_xlfn.XLOOKUP($B$54,PROCESOS,'MATRIZ REQUISITOS ISO'!E$7:E$14,""))</f>
        <v>6</v>
      </c>
      <c r="H69" s="2">
        <f>IF($B69="","",_xlfn.XLOOKUP($B$54,PROCESOS,'MATRIZ REQUISITOS ISO'!F$7:F$14,""))</f>
        <v>0</v>
      </c>
      <c r="I69" s="2">
        <f>IF($B69="","",_xlfn.XLOOKUP($B$54,PROCESOS,'MATRIZ REQUISITOS ISO'!G$7:G$14,""))</f>
        <v>6</v>
      </c>
      <c r="J69" s="2">
        <f>IF($B69="","",_xlfn.XLOOKUP($B$54,PROCESOS,'MATRIZ REQUISITOS ISO'!H$7:H$14,""))</f>
        <v>0</v>
      </c>
      <c r="K69" s="2">
        <f>IF($B69="","",_xlfn.XLOOKUP($B$54,PROCESOS,'MATRIZ REQUISITOS ISO'!I$7:I$14,""))</f>
        <v>0</v>
      </c>
      <c r="L69" s="2">
        <f>IF($B69="","",_xlfn.XLOOKUP($B$54,PROCESOS,'MATRIZ REQUISITOS ISO'!J$7:J$14,""))</f>
        <v>0</v>
      </c>
      <c r="M69" s="2">
        <f>IF($B69="","",_xlfn.XLOOKUP($B$54,PROCESOS,'MATRIZ REQUISITOS ISO'!K$7:K$14,""))</f>
        <v>6</v>
      </c>
      <c r="N69" s="2">
        <f>IF($B69="","",_xlfn.XLOOKUP($B$54,PROCESOS,'MATRIZ REQUISITOS ISO'!L$7:L$14,""))</f>
        <v>6</v>
      </c>
      <c r="O69" s="2">
        <f>IF($B69="","",_xlfn.XLOOKUP($B$54,PROCESOS,'MATRIZ REQUISITOS ISO'!M$7:M$14,""))</f>
        <v>0</v>
      </c>
      <c r="P69" s="2">
        <f>IF($B69="","",_xlfn.XLOOKUP($B$54,PROCESOS,'MATRIZ REQUISITOS ISO'!N$7:N$14,""))</f>
        <v>0</v>
      </c>
      <c r="Q69" s="2">
        <f>IF($B69="","",_xlfn.XLOOKUP($B$54,PROCESOS,'MATRIZ REQUISITOS ISO'!O$7:O$14,""))</f>
        <v>6</v>
      </c>
      <c r="R69" s="2">
        <f>IF($B69="","",_xlfn.XLOOKUP($B$54,PROCESOS,'MATRIZ REQUISITOS ISO'!P$7:P$14,""))</f>
        <v>6</v>
      </c>
      <c r="S69" s="2">
        <f>IF($B69="","",_xlfn.XLOOKUP($B$54,PROCESOS,'MATRIZ REQUISITOS ISO'!Q$7:Q$14,""))</f>
        <v>6</v>
      </c>
      <c r="T69" s="2">
        <f>IF($B69="","",_xlfn.XLOOKUP($B$54,PROCESOS,'MATRIZ REQUISITOS ISO'!R$7:R$14,""))</f>
        <v>6</v>
      </c>
      <c r="U69" s="2">
        <f>IF($B69="","",_xlfn.XLOOKUP($B$54,PROCESOS,'MATRIZ REQUISITOS ISO'!S$7:S$14,""))</f>
        <v>0</v>
      </c>
      <c r="V69" s="2">
        <f>IF($B69="","",_xlfn.XLOOKUP($B$54,PROCESOS,'MATRIZ REQUISITOS ISO'!T$7:T$14,""))</f>
        <v>0</v>
      </c>
      <c r="W69" s="2">
        <f>IF($B69="","",_xlfn.XLOOKUP($B$54,PROCESOS,'MATRIZ REQUISITOS ISO'!U$7:U$14,""))</f>
        <v>0</v>
      </c>
      <c r="X69" s="2">
        <f>IF($B69="","",_xlfn.XLOOKUP($B$54,PROCESOS,'MATRIZ REQUISITOS ISO'!V$7:V$14,""))</f>
        <v>0</v>
      </c>
      <c r="Y69" s="2">
        <f>IF($B69="","",_xlfn.XLOOKUP($B$54,PROCESOS,'MATRIZ REQUISITOS ISO'!W$7:W$14,""))</f>
        <v>0</v>
      </c>
      <c r="Z69" s="2">
        <f>IF($B69="","",_xlfn.XLOOKUP($B$54,PROCESOS,'MATRIZ REQUISITOS ISO'!X$7:X$14,""))</f>
        <v>0</v>
      </c>
      <c r="AA69" s="2">
        <f>IF($B69="","",_xlfn.XLOOKUP($B$54,PROCESOS,'MATRIZ REQUISITOS ISO'!Y$7:Y$14,""))</f>
        <v>6</v>
      </c>
      <c r="AB69" s="2">
        <f>IF($B69="","",_xlfn.XLOOKUP($B$54,PROCESOS,'MATRIZ REQUISITOS ISO'!Z$7:Z$14,""))</f>
        <v>6</v>
      </c>
      <c r="AC69" s="2">
        <f>IF($B69="","",_xlfn.XLOOKUP($B$54,PROCESOS,'MATRIZ REQUISITOS ISO'!AA$7:AA$14,""))</f>
        <v>6</v>
      </c>
      <c r="AD69" s="2">
        <f>IF($B69="","",_xlfn.XLOOKUP($B$54,PROCESOS,'MATRIZ REQUISITOS ISO'!AB$7:AB$14,""))</f>
        <v>6</v>
      </c>
      <c r="AE69" s="2">
        <f>IF($B69="","",_xlfn.XLOOKUP($B$54,PROCESOS,'MATRIZ REQUISITOS ISO'!AC$7:AC$14,""))</f>
        <v>6</v>
      </c>
      <c r="AF69" s="2">
        <f>IF($B69="","",_xlfn.XLOOKUP($B$54,PROCESOS,'MATRIZ REQUISITOS ISO'!AD$7:AD$14,""))</f>
        <v>6</v>
      </c>
      <c r="AG69" s="2">
        <f>IF($B69="","",_xlfn.XLOOKUP($B$54,PROCESOS,'MATRIZ REQUISITOS ISO'!AE$7:AE$14,""))</f>
        <v>6</v>
      </c>
      <c r="AH69" t="str">
        <f t="shared" si="4"/>
        <v>Medición_Análisis_y_Mejora</v>
      </c>
    </row>
    <row r="70" spans="2:34" ht="60">
      <c r="B70" t="s">
        <v>1432</v>
      </c>
      <c r="C70" s="5" t="s">
        <v>159</v>
      </c>
      <c r="D70" s="4" t="s">
        <v>195</v>
      </c>
      <c r="E70" s="4" t="s">
        <v>193</v>
      </c>
      <c r="F70" s="2">
        <f>IF($B70="","",_xlfn.XLOOKUP($B$54,PROCESOS,'MATRIZ REQUISITOS ISO'!D$7:D$14,""))</f>
        <v>6</v>
      </c>
      <c r="G70" s="2">
        <f>IF($B70="","",_xlfn.XLOOKUP($B$54,PROCESOS,'MATRIZ REQUISITOS ISO'!E$7:E$14,""))</f>
        <v>6</v>
      </c>
      <c r="H70" s="2">
        <f>IF($B70="","",_xlfn.XLOOKUP($B$54,PROCESOS,'MATRIZ REQUISITOS ISO'!F$7:F$14,""))</f>
        <v>0</v>
      </c>
      <c r="I70" s="2">
        <f>IF($B70="","",_xlfn.XLOOKUP($B$54,PROCESOS,'MATRIZ REQUISITOS ISO'!G$7:G$14,""))</f>
        <v>6</v>
      </c>
      <c r="J70" s="2">
        <f>IF($B70="","",_xlfn.XLOOKUP($B$54,PROCESOS,'MATRIZ REQUISITOS ISO'!H$7:H$14,""))</f>
        <v>0</v>
      </c>
      <c r="K70" s="2">
        <f>IF($B70="","",_xlfn.XLOOKUP($B$54,PROCESOS,'MATRIZ REQUISITOS ISO'!I$7:I$14,""))</f>
        <v>0</v>
      </c>
      <c r="L70" s="2">
        <f>IF($B70="","",_xlfn.XLOOKUP($B$54,PROCESOS,'MATRIZ REQUISITOS ISO'!J$7:J$14,""))</f>
        <v>0</v>
      </c>
      <c r="M70" s="2">
        <f>IF($B70="","",_xlfn.XLOOKUP($B$54,PROCESOS,'MATRIZ REQUISITOS ISO'!K$7:K$14,""))</f>
        <v>6</v>
      </c>
      <c r="N70" s="2">
        <f>IF($B70="","",_xlfn.XLOOKUP($B$54,PROCESOS,'MATRIZ REQUISITOS ISO'!L$7:L$14,""))</f>
        <v>6</v>
      </c>
      <c r="O70" s="2">
        <f>IF($B70="","",_xlfn.XLOOKUP($B$54,PROCESOS,'MATRIZ REQUISITOS ISO'!M$7:M$14,""))</f>
        <v>0</v>
      </c>
      <c r="P70" s="2">
        <f>IF($B70="","",_xlfn.XLOOKUP($B$54,PROCESOS,'MATRIZ REQUISITOS ISO'!N$7:N$14,""))</f>
        <v>0</v>
      </c>
      <c r="Q70" s="2">
        <f>IF($B70="","",_xlfn.XLOOKUP($B$54,PROCESOS,'MATRIZ REQUISITOS ISO'!O$7:O$14,""))</f>
        <v>6</v>
      </c>
      <c r="R70" s="2">
        <f>IF($B70="","",_xlfn.XLOOKUP($B$54,PROCESOS,'MATRIZ REQUISITOS ISO'!P$7:P$14,""))</f>
        <v>6</v>
      </c>
      <c r="S70" s="2">
        <f>IF($B70="","",_xlfn.XLOOKUP($B$54,PROCESOS,'MATRIZ REQUISITOS ISO'!Q$7:Q$14,""))</f>
        <v>6</v>
      </c>
      <c r="T70" s="2">
        <f>IF($B70="","",_xlfn.XLOOKUP($B$54,PROCESOS,'MATRIZ REQUISITOS ISO'!R$7:R$14,""))</f>
        <v>6</v>
      </c>
      <c r="U70" s="2">
        <f>IF($B70="","",_xlfn.XLOOKUP($B$54,PROCESOS,'MATRIZ REQUISITOS ISO'!S$7:S$14,""))</f>
        <v>0</v>
      </c>
      <c r="V70" s="2">
        <f>IF($B70="","",_xlfn.XLOOKUP($B$54,PROCESOS,'MATRIZ REQUISITOS ISO'!T$7:T$14,""))</f>
        <v>0</v>
      </c>
      <c r="W70" s="2">
        <f>IF($B70="","",_xlfn.XLOOKUP($B$54,PROCESOS,'MATRIZ REQUISITOS ISO'!U$7:U$14,""))</f>
        <v>0</v>
      </c>
      <c r="X70" s="2">
        <f>IF($B70="","",_xlfn.XLOOKUP($B$54,PROCESOS,'MATRIZ REQUISITOS ISO'!V$7:V$14,""))</f>
        <v>0</v>
      </c>
      <c r="Y70" s="2">
        <f>IF($B70="","",_xlfn.XLOOKUP($B$54,PROCESOS,'MATRIZ REQUISITOS ISO'!W$7:W$14,""))</f>
        <v>0</v>
      </c>
      <c r="Z70" s="2">
        <f>IF($B70="","",_xlfn.XLOOKUP($B$54,PROCESOS,'MATRIZ REQUISITOS ISO'!X$7:X$14,""))</f>
        <v>0</v>
      </c>
      <c r="AA70" s="2">
        <f>IF($B70="","",_xlfn.XLOOKUP($B$54,PROCESOS,'MATRIZ REQUISITOS ISO'!Y$7:Y$14,""))</f>
        <v>6</v>
      </c>
      <c r="AB70" s="2">
        <f>IF($B70="","",_xlfn.XLOOKUP($B$54,PROCESOS,'MATRIZ REQUISITOS ISO'!Z$7:Z$14,""))</f>
        <v>6</v>
      </c>
      <c r="AC70" s="2">
        <f>IF($B70="","",_xlfn.XLOOKUP($B$54,PROCESOS,'MATRIZ REQUISITOS ISO'!AA$7:AA$14,""))</f>
        <v>6</v>
      </c>
      <c r="AD70" s="2">
        <f>IF($B70="","",_xlfn.XLOOKUP($B$54,PROCESOS,'MATRIZ REQUISITOS ISO'!AB$7:AB$14,""))</f>
        <v>6</v>
      </c>
      <c r="AE70" s="2">
        <f>IF($B70="","",_xlfn.XLOOKUP($B$54,PROCESOS,'MATRIZ REQUISITOS ISO'!AC$7:AC$14,""))</f>
        <v>6</v>
      </c>
      <c r="AF70" s="2">
        <f>IF($B70="","",_xlfn.XLOOKUP($B$54,PROCESOS,'MATRIZ REQUISITOS ISO'!AD$7:AD$14,""))</f>
        <v>6</v>
      </c>
      <c r="AG70" s="2">
        <f>IF($B70="","",_xlfn.XLOOKUP($B$54,PROCESOS,'MATRIZ REQUISITOS ISO'!AE$7:AE$14,""))</f>
        <v>6</v>
      </c>
      <c r="AH70" t="str">
        <f t="shared" si="4"/>
        <v>Medición_Análisis_y_Mejora</v>
      </c>
    </row>
    <row r="71" spans="2:34" ht="60">
      <c r="B71" t="s">
        <v>199</v>
      </c>
      <c r="C71" t="s">
        <v>200</v>
      </c>
      <c r="D71" s="4" t="s">
        <v>201</v>
      </c>
      <c r="E71" s="4" t="s">
        <v>193</v>
      </c>
      <c r="F71" s="2">
        <f>IF($B71="","",_xlfn.XLOOKUP($B$54,PROCESOS,'MATRIZ REQUISITOS ISO'!D$7:D$14,""))</f>
        <v>6</v>
      </c>
      <c r="G71" s="2">
        <f>IF($B71="","",_xlfn.XLOOKUP($B$54,PROCESOS,'MATRIZ REQUISITOS ISO'!E$7:E$14,""))</f>
        <v>6</v>
      </c>
      <c r="H71" s="2">
        <f>IF($B71="","",_xlfn.XLOOKUP($B$54,PROCESOS,'MATRIZ REQUISITOS ISO'!F$7:F$14,""))</f>
        <v>0</v>
      </c>
      <c r="I71" s="2">
        <f>IF($B71="","",_xlfn.XLOOKUP($B$54,PROCESOS,'MATRIZ REQUISITOS ISO'!G$7:G$14,""))</f>
        <v>6</v>
      </c>
      <c r="J71" s="2">
        <f>IF($B71="","",_xlfn.XLOOKUP($B$54,PROCESOS,'MATRIZ REQUISITOS ISO'!H$7:H$14,""))</f>
        <v>0</v>
      </c>
      <c r="K71" s="2">
        <f>IF($B71="","",_xlfn.XLOOKUP($B$54,PROCESOS,'MATRIZ REQUISITOS ISO'!I$7:I$14,""))</f>
        <v>0</v>
      </c>
      <c r="L71" s="2">
        <f>IF($B71="","",_xlfn.XLOOKUP($B$54,PROCESOS,'MATRIZ REQUISITOS ISO'!J$7:J$14,""))</f>
        <v>0</v>
      </c>
      <c r="M71" s="2">
        <f>IF($B71="","",_xlfn.XLOOKUP($B$54,PROCESOS,'MATRIZ REQUISITOS ISO'!K$7:K$14,""))</f>
        <v>6</v>
      </c>
      <c r="N71" s="2">
        <f>IF($B71="","",_xlfn.XLOOKUP($B$54,PROCESOS,'MATRIZ REQUISITOS ISO'!L$7:L$14,""))</f>
        <v>6</v>
      </c>
      <c r="O71" s="2">
        <f>IF($B71="","",_xlfn.XLOOKUP($B$54,PROCESOS,'MATRIZ REQUISITOS ISO'!M$7:M$14,""))</f>
        <v>0</v>
      </c>
      <c r="P71" s="2">
        <f>IF($B71="","",_xlfn.XLOOKUP($B$54,PROCESOS,'MATRIZ REQUISITOS ISO'!N$7:N$14,""))</f>
        <v>0</v>
      </c>
      <c r="Q71" s="2">
        <f>IF($B71="","",_xlfn.XLOOKUP($B$54,PROCESOS,'MATRIZ REQUISITOS ISO'!O$7:O$14,""))</f>
        <v>6</v>
      </c>
      <c r="R71" s="2">
        <f>IF($B71="","",_xlfn.XLOOKUP($B$54,PROCESOS,'MATRIZ REQUISITOS ISO'!P$7:P$14,""))</f>
        <v>6</v>
      </c>
      <c r="S71" s="2">
        <f>IF($B71="","",_xlfn.XLOOKUP($B$54,PROCESOS,'MATRIZ REQUISITOS ISO'!Q$7:Q$14,""))</f>
        <v>6</v>
      </c>
      <c r="T71" s="2">
        <f>IF($B71="","",_xlfn.XLOOKUP($B$54,PROCESOS,'MATRIZ REQUISITOS ISO'!R$7:R$14,""))</f>
        <v>6</v>
      </c>
      <c r="U71" s="2">
        <f>IF($B71="","",_xlfn.XLOOKUP($B$54,PROCESOS,'MATRIZ REQUISITOS ISO'!S$7:S$14,""))</f>
        <v>0</v>
      </c>
      <c r="V71" s="2">
        <f>IF($B71="","",_xlfn.XLOOKUP($B$54,PROCESOS,'MATRIZ REQUISITOS ISO'!T$7:T$14,""))</f>
        <v>0</v>
      </c>
      <c r="W71" s="2">
        <f>IF($B71="","",_xlfn.XLOOKUP($B$54,PROCESOS,'MATRIZ REQUISITOS ISO'!U$7:U$14,""))</f>
        <v>0</v>
      </c>
      <c r="X71" s="2">
        <f>IF($B71="","",_xlfn.XLOOKUP($B$54,PROCESOS,'MATRIZ REQUISITOS ISO'!V$7:V$14,""))</f>
        <v>0</v>
      </c>
      <c r="Y71" s="2">
        <f>IF($B71="","",_xlfn.XLOOKUP($B$54,PROCESOS,'MATRIZ REQUISITOS ISO'!W$7:W$14,""))</f>
        <v>0</v>
      </c>
      <c r="Z71" s="2">
        <f>IF($B71="","",_xlfn.XLOOKUP($B$54,PROCESOS,'MATRIZ REQUISITOS ISO'!X$7:X$14,""))</f>
        <v>0</v>
      </c>
      <c r="AA71" s="2">
        <f>IF($B71="","",_xlfn.XLOOKUP($B$54,PROCESOS,'MATRIZ REQUISITOS ISO'!Y$7:Y$14,""))</f>
        <v>6</v>
      </c>
      <c r="AB71" s="2">
        <f>IF($B71="","",_xlfn.XLOOKUP($B$54,PROCESOS,'MATRIZ REQUISITOS ISO'!Z$7:Z$14,""))</f>
        <v>6</v>
      </c>
      <c r="AC71" s="2">
        <f>IF($B71="","",_xlfn.XLOOKUP($B$54,PROCESOS,'MATRIZ REQUISITOS ISO'!AA$7:AA$14,""))</f>
        <v>6</v>
      </c>
      <c r="AD71" s="2">
        <f>IF($B71="","",_xlfn.XLOOKUP($B$54,PROCESOS,'MATRIZ REQUISITOS ISO'!AB$7:AB$14,""))</f>
        <v>6</v>
      </c>
      <c r="AE71" s="2">
        <f>IF($B71="","",_xlfn.XLOOKUP($B$54,PROCESOS,'MATRIZ REQUISITOS ISO'!AC$7:AC$14,""))</f>
        <v>6</v>
      </c>
      <c r="AF71" s="2">
        <f>IF($B71="","",_xlfn.XLOOKUP($B$54,PROCESOS,'MATRIZ REQUISITOS ISO'!AD$7:AD$14,""))</f>
        <v>6</v>
      </c>
      <c r="AG71" s="2">
        <f>IF($B71="","",_xlfn.XLOOKUP($B$54,PROCESOS,'MATRIZ REQUISITOS ISO'!AE$7:AE$14,""))</f>
        <v>6</v>
      </c>
      <c r="AH71" t="str">
        <f t="shared" si="4"/>
        <v>Medición_Análisis_y_Mejora</v>
      </c>
    </row>
    <row r="72" spans="2:34">
      <c r="B72" t="s">
        <v>180</v>
      </c>
      <c r="C72" t="s">
        <v>179</v>
      </c>
      <c r="D72" s="4" t="s">
        <v>1446</v>
      </c>
      <c r="E72" s="4" t="s">
        <v>193</v>
      </c>
      <c r="F72" s="2">
        <f>IF($B72="","",_xlfn.XLOOKUP($B$54,PROCESOS,'MATRIZ REQUISITOS ISO'!D$7:D$14,""))</f>
        <v>6</v>
      </c>
      <c r="G72" s="2">
        <f>IF($B72="","",_xlfn.XLOOKUP($B$54,PROCESOS,'MATRIZ REQUISITOS ISO'!E$7:E$14,""))</f>
        <v>6</v>
      </c>
      <c r="H72" s="2">
        <f>IF($B72="","",_xlfn.XLOOKUP($B$54,PROCESOS,'MATRIZ REQUISITOS ISO'!F$7:F$14,""))</f>
        <v>0</v>
      </c>
      <c r="I72" s="2">
        <f>IF($B72="","",_xlfn.XLOOKUP($B$54,PROCESOS,'MATRIZ REQUISITOS ISO'!G$7:G$14,""))</f>
        <v>6</v>
      </c>
      <c r="J72" s="2">
        <f>IF($B72="","",_xlfn.XLOOKUP($B$54,PROCESOS,'MATRIZ REQUISITOS ISO'!H$7:H$14,""))</f>
        <v>0</v>
      </c>
      <c r="K72" s="2">
        <f>IF($B72="","",_xlfn.XLOOKUP($B$54,PROCESOS,'MATRIZ REQUISITOS ISO'!I$7:I$14,""))</f>
        <v>0</v>
      </c>
      <c r="L72" s="2">
        <f>IF($B72="","",_xlfn.XLOOKUP($B$54,PROCESOS,'MATRIZ REQUISITOS ISO'!J$7:J$14,""))</f>
        <v>0</v>
      </c>
      <c r="M72" s="2">
        <f>IF($B72="","",_xlfn.XLOOKUP($B$54,PROCESOS,'MATRIZ REQUISITOS ISO'!K$7:K$14,""))</f>
        <v>6</v>
      </c>
      <c r="N72" s="2">
        <f>IF($B72="","",_xlfn.XLOOKUP($B$54,PROCESOS,'MATRIZ REQUISITOS ISO'!L$7:L$14,""))</f>
        <v>6</v>
      </c>
      <c r="O72" s="2">
        <f>IF($B72="","",_xlfn.XLOOKUP($B$54,PROCESOS,'MATRIZ REQUISITOS ISO'!M$7:M$14,""))</f>
        <v>0</v>
      </c>
      <c r="P72" s="2">
        <f>IF($B72="","",_xlfn.XLOOKUP($B$54,PROCESOS,'MATRIZ REQUISITOS ISO'!N$7:N$14,""))</f>
        <v>0</v>
      </c>
      <c r="Q72" s="2">
        <f>IF($B72="","",_xlfn.XLOOKUP($B$54,PROCESOS,'MATRIZ REQUISITOS ISO'!O$7:O$14,""))</f>
        <v>6</v>
      </c>
      <c r="R72" s="2">
        <f>IF($B72="","",_xlfn.XLOOKUP($B$54,PROCESOS,'MATRIZ REQUISITOS ISO'!P$7:P$14,""))</f>
        <v>6</v>
      </c>
      <c r="S72" s="2">
        <f>IF($B72="","",_xlfn.XLOOKUP($B$54,PROCESOS,'MATRIZ REQUISITOS ISO'!Q$7:Q$14,""))</f>
        <v>6</v>
      </c>
      <c r="T72" s="2">
        <f>IF($B72="","",_xlfn.XLOOKUP($B$54,PROCESOS,'MATRIZ REQUISITOS ISO'!R$7:R$14,""))</f>
        <v>6</v>
      </c>
      <c r="U72" s="2">
        <f>IF($B72="","",_xlfn.XLOOKUP($B$54,PROCESOS,'MATRIZ REQUISITOS ISO'!S$7:S$14,""))</f>
        <v>0</v>
      </c>
      <c r="V72" s="2">
        <f>IF($B72="","",_xlfn.XLOOKUP($B$54,PROCESOS,'MATRIZ REQUISITOS ISO'!T$7:T$14,""))</f>
        <v>0</v>
      </c>
      <c r="W72" s="2">
        <f>IF($B72="","",_xlfn.XLOOKUP($B$54,PROCESOS,'MATRIZ REQUISITOS ISO'!U$7:U$14,""))</f>
        <v>0</v>
      </c>
      <c r="X72" s="2">
        <f>IF($B72="","",_xlfn.XLOOKUP($B$54,PROCESOS,'MATRIZ REQUISITOS ISO'!V$7:V$14,""))</f>
        <v>0</v>
      </c>
      <c r="Y72" s="2">
        <f>IF($B72="","",_xlfn.XLOOKUP($B$54,PROCESOS,'MATRIZ REQUISITOS ISO'!W$7:W$14,""))</f>
        <v>0</v>
      </c>
      <c r="Z72" s="2">
        <f>IF($B72="","",_xlfn.XLOOKUP($B$54,PROCESOS,'MATRIZ REQUISITOS ISO'!X$7:X$14,""))</f>
        <v>0</v>
      </c>
      <c r="AA72" s="2">
        <f>IF($B72="","",_xlfn.XLOOKUP($B$54,PROCESOS,'MATRIZ REQUISITOS ISO'!Y$7:Y$14,""))</f>
        <v>6</v>
      </c>
      <c r="AB72" s="2">
        <f>IF($B72="","",_xlfn.XLOOKUP($B$54,PROCESOS,'MATRIZ REQUISITOS ISO'!Z$7:Z$14,""))</f>
        <v>6</v>
      </c>
      <c r="AC72" s="2">
        <f>IF($B72="","",_xlfn.XLOOKUP($B$54,PROCESOS,'MATRIZ REQUISITOS ISO'!AA$7:AA$14,""))</f>
        <v>6</v>
      </c>
      <c r="AD72" s="2">
        <f>IF($B72="","",_xlfn.XLOOKUP($B$54,PROCESOS,'MATRIZ REQUISITOS ISO'!AB$7:AB$14,""))</f>
        <v>6</v>
      </c>
      <c r="AE72" s="2">
        <f>IF($B72="","",_xlfn.XLOOKUP($B$54,PROCESOS,'MATRIZ REQUISITOS ISO'!AC$7:AC$14,""))</f>
        <v>6</v>
      </c>
      <c r="AF72" s="2">
        <f>IF($B72="","",_xlfn.XLOOKUP($B$54,PROCESOS,'MATRIZ REQUISITOS ISO'!AD$7:AD$14,""))</f>
        <v>6</v>
      </c>
      <c r="AG72" s="2">
        <f>IF($B72="","",_xlfn.XLOOKUP($B$54,PROCESOS,'MATRIZ REQUISITOS ISO'!AE$7:AE$14,""))</f>
        <v>6</v>
      </c>
      <c r="AH72" t="str">
        <f t="shared" si="4"/>
        <v>Medición_Análisis_y_Mejora</v>
      </c>
    </row>
    <row r="73" spans="2:34" ht="409.5">
      <c r="B73" t="s">
        <v>175</v>
      </c>
      <c r="C73" t="s">
        <v>166</v>
      </c>
      <c r="D73" s="4" t="s">
        <v>1436</v>
      </c>
      <c r="E73" s="4" t="s">
        <v>193</v>
      </c>
      <c r="F73" s="2">
        <f>IF($B73="","",_xlfn.XLOOKUP($B$54,PROCESOS,'MATRIZ REQUISITOS ISO'!D$7:D$14,""))</f>
        <v>6</v>
      </c>
      <c r="G73" s="2">
        <f>IF($B73="","",_xlfn.XLOOKUP($B$54,PROCESOS,'MATRIZ REQUISITOS ISO'!E$7:E$14,""))</f>
        <v>6</v>
      </c>
      <c r="H73" s="2">
        <f>IF($B73="","",_xlfn.XLOOKUP($B$54,PROCESOS,'MATRIZ REQUISITOS ISO'!F$7:F$14,""))</f>
        <v>0</v>
      </c>
      <c r="I73" s="2">
        <f>IF($B73="","",_xlfn.XLOOKUP($B$54,PROCESOS,'MATRIZ REQUISITOS ISO'!G$7:G$14,""))</f>
        <v>6</v>
      </c>
      <c r="J73" s="2">
        <f>IF($B73="","",_xlfn.XLOOKUP($B$54,PROCESOS,'MATRIZ REQUISITOS ISO'!H$7:H$14,""))</f>
        <v>0</v>
      </c>
      <c r="K73" s="2">
        <f>IF($B73="","",_xlfn.XLOOKUP($B$54,PROCESOS,'MATRIZ REQUISITOS ISO'!I$7:I$14,""))</f>
        <v>0</v>
      </c>
      <c r="L73" s="2">
        <f>IF($B73="","",_xlfn.XLOOKUP($B$54,PROCESOS,'MATRIZ REQUISITOS ISO'!J$7:J$14,""))</f>
        <v>0</v>
      </c>
      <c r="M73" s="2">
        <f>IF($B73="","",_xlfn.XLOOKUP($B$54,PROCESOS,'MATRIZ REQUISITOS ISO'!K$7:K$14,""))</f>
        <v>6</v>
      </c>
      <c r="N73" s="2">
        <f>IF($B73="","",_xlfn.XLOOKUP($B$54,PROCESOS,'MATRIZ REQUISITOS ISO'!L$7:L$14,""))</f>
        <v>6</v>
      </c>
      <c r="O73" s="2">
        <f>IF($B73="","",_xlfn.XLOOKUP($B$54,PROCESOS,'MATRIZ REQUISITOS ISO'!M$7:M$14,""))</f>
        <v>0</v>
      </c>
      <c r="P73" s="2">
        <f>IF($B73="","",_xlfn.XLOOKUP($B$54,PROCESOS,'MATRIZ REQUISITOS ISO'!N$7:N$14,""))</f>
        <v>0</v>
      </c>
      <c r="Q73" s="2">
        <f>IF($B73="","",_xlfn.XLOOKUP($B$54,PROCESOS,'MATRIZ REQUISITOS ISO'!O$7:O$14,""))</f>
        <v>6</v>
      </c>
      <c r="R73" s="2">
        <f>IF($B73="","",_xlfn.XLOOKUP($B$54,PROCESOS,'MATRIZ REQUISITOS ISO'!P$7:P$14,""))</f>
        <v>6</v>
      </c>
      <c r="S73" s="2">
        <f>IF($B73="","",_xlfn.XLOOKUP($B$54,PROCESOS,'MATRIZ REQUISITOS ISO'!Q$7:Q$14,""))</f>
        <v>6</v>
      </c>
      <c r="T73" s="2">
        <f>IF($B73="","",_xlfn.XLOOKUP($B$54,PROCESOS,'MATRIZ REQUISITOS ISO'!R$7:R$14,""))</f>
        <v>6</v>
      </c>
      <c r="U73" s="2">
        <f>IF($B73="","",_xlfn.XLOOKUP($B$54,PROCESOS,'MATRIZ REQUISITOS ISO'!S$7:S$14,""))</f>
        <v>0</v>
      </c>
      <c r="V73" s="2">
        <f>IF($B73="","",_xlfn.XLOOKUP($B$54,PROCESOS,'MATRIZ REQUISITOS ISO'!T$7:T$14,""))</f>
        <v>0</v>
      </c>
      <c r="W73" s="2">
        <f>IF($B73="","",_xlfn.XLOOKUP($B$54,PROCESOS,'MATRIZ REQUISITOS ISO'!U$7:U$14,""))</f>
        <v>0</v>
      </c>
      <c r="X73" s="2">
        <f>IF($B73="","",_xlfn.XLOOKUP($B$54,PROCESOS,'MATRIZ REQUISITOS ISO'!V$7:V$14,""))</f>
        <v>0</v>
      </c>
      <c r="Y73" s="2">
        <f>IF($B73="","",_xlfn.XLOOKUP($B$54,PROCESOS,'MATRIZ REQUISITOS ISO'!W$7:W$14,""))</f>
        <v>0</v>
      </c>
      <c r="Z73" s="2">
        <f>IF($B73="","",_xlfn.XLOOKUP($B$54,PROCESOS,'MATRIZ REQUISITOS ISO'!X$7:X$14,""))</f>
        <v>0</v>
      </c>
      <c r="AA73" s="2">
        <f>IF($B73="","",_xlfn.XLOOKUP($B$54,PROCESOS,'MATRIZ REQUISITOS ISO'!Y$7:Y$14,""))</f>
        <v>6</v>
      </c>
      <c r="AB73" s="2">
        <f>IF($B73="","",_xlfn.XLOOKUP($B$54,PROCESOS,'MATRIZ REQUISITOS ISO'!Z$7:Z$14,""))</f>
        <v>6</v>
      </c>
      <c r="AC73" s="2">
        <f>IF($B73="","",_xlfn.XLOOKUP($B$54,PROCESOS,'MATRIZ REQUISITOS ISO'!AA$7:AA$14,""))</f>
        <v>6</v>
      </c>
      <c r="AD73" s="2">
        <f>IF($B73="","",_xlfn.XLOOKUP($B$54,PROCESOS,'MATRIZ REQUISITOS ISO'!AB$7:AB$14,""))</f>
        <v>6</v>
      </c>
      <c r="AE73" s="2">
        <f>IF($B73="","",_xlfn.XLOOKUP($B$54,PROCESOS,'MATRIZ REQUISITOS ISO'!AC$7:AC$14,""))</f>
        <v>6</v>
      </c>
      <c r="AF73" s="2">
        <f>IF($B73="","",_xlfn.XLOOKUP($B$54,PROCESOS,'MATRIZ REQUISITOS ISO'!AD$7:AD$14,""))</f>
        <v>6</v>
      </c>
      <c r="AG73" s="2">
        <f>IF($B73="","",_xlfn.XLOOKUP($B$54,PROCESOS,'MATRIZ REQUISITOS ISO'!AE$7:AE$14,""))</f>
        <v>6</v>
      </c>
      <c r="AH73" t="str">
        <f t="shared" si="4"/>
        <v>Medición_Análisis_y_Mejora</v>
      </c>
    </row>
    <row r="74" spans="2:34" ht="60">
      <c r="B74" t="s">
        <v>205</v>
      </c>
      <c r="C74" t="s">
        <v>166</v>
      </c>
      <c r="D74" s="4" t="s">
        <v>238</v>
      </c>
      <c r="E74" t="s">
        <v>193</v>
      </c>
      <c r="F74" s="2">
        <f>IF($B74="","",_xlfn.XLOOKUP($B$54,PROCESOS,'MATRIZ REQUISITOS ISO'!D$7:D$14,""))</f>
        <v>6</v>
      </c>
      <c r="G74" s="2">
        <f>IF($B74="","",_xlfn.XLOOKUP($B$54,PROCESOS,'MATRIZ REQUISITOS ISO'!E$7:E$14,""))</f>
        <v>6</v>
      </c>
      <c r="H74" s="2">
        <f>IF($B74="","",_xlfn.XLOOKUP($B$54,PROCESOS,'MATRIZ REQUISITOS ISO'!F$7:F$14,""))</f>
        <v>0</v>
      </c>
      <c r="I74" s="2">
        <f>IF($B74="","",_xlfn.XLOOKUP($B$54,PROCESOS,'MATRIZ REQUISITOS ISO'!G$7:G$14,""))</f>
        <v>6</v>
      </c>
      <c r="J74" s="2">
        <f>IF($B74="","",_xlfn.XLOOKUP($B$54,PROCESOS,'MATRIZ REQUISITOS ISO'!H$7:H$14,""))</f>
        <v>0</v>
      </c>
      <c r="K74" s="2">
        <f>IF($B74="","",_xlfn.XLOOKUP($B$54,PROCESOS,'MATRIZ REQUISITOS ISO'!I$7:I$14,""))</f>
        <v>0</v>
      </c>
      <c r="L74" s="2">
        <f>IF($B74="","",_xlfn.XLOOKUP($B$54,PROCESOS,'MATRIZ REQUISITOS ISO'!J$7:J$14,""))</f>
        <v>0</v>
      </c>
      <c r="M74" s="2">
        <f>IF($B74="","",_xlfn.XLOOKUP($B$54,PROCESOS,'MATRIZ REQUISITOS ISO'!K$7:K$14,""))</f>
        <v>6</v>
      </c>
      <c r="N74" s="2">
        <f>IF($B74="","",_xlfn.XLOOKUP($B$54,PROCESOS,'MATRIZ REQUISITOS ISO'!L$7:L$14,""))</f>
        <v>6</v>
      </c>
      <c r="O74" s="2">
        <f>IF($B74="","",_xlfn.XLOOKUP($B$54,PROCESOS,'MATRIZ REQUISITOS ISO'!M$7:M$14,""))</f>
        <v>0</v>
      </c>
      <c r="P74" s="2">
        <f>IF($B74="","",_xlfn.XLOOKUP($B$54,PROCESOS,'MATRIZ REQUISITOS ISO'!N$7:N$14,""))</f>
        <v>0</v>
      </c>
      <c r="Q74" s="2">
        <f>IF($B74="","",_xlfn.XLOOKUP($B$54,PROCESOS,'MATRIZ REQUISITOS ISO'!O$7:O$14,""))</f>
        <v>6</v>
      </c>
      <c r="R74" s="2">
        <f>IF($B74="","",_xlfn.XLOOKUP($B$54,PROCESOS,'MATRIZ REQUISITOS ISO'!P$7:P$14,""))</f>
        <v>6</v>
      </c>
      <c r="S74" s="2">
        <f>IF($B74="","",_xlfn.XLOOKUP($B$54,PROCESOS,'MATRIZ REQUISITOS ISO'!Q$7:Q$14,""))</f>
        <v>6</v>
      </c>
      <c r="T74" s="2">
        <f>IF($B74="","",_xlfn.XLOOKUP($B$54,PROCESOS,'MATRIZ REQUISITOS ISO'!R$7:R$14,""))</f>
        <v>6</v>
      </c>
      <c r="U74" s="2">
        <f>IF($B74="","",_xlfn.XLOOKUP($B$54,PROCESOS,'MATRIZ REQUISITOS ISO'!S$7:S$14,""))</f>
        <v>0</v>
      </c>
      <c r="V74" s="2">
        <f>IF($B74="","",_xlfn.XLOOKUP($B$54,PROCESOS,'MATRIZ REQUISITOS ISO'!T$7:T$14,""))</f>
        <v>0</v>
      </c>
      <c r="W74" s="2">
        <f>IF($B74="","",_xlfn.XLOOKUP($B$54,PROCESOS,'MATRIZ REQUISITOS ISO'!U$7:U$14,""))</f>
        <v>0</v>
      </c>
      <c r="X74" s="2">
        <f>IF($B74="","",_xlfn.XLOOKUP($B$54,PROCESOS,'MATRIZ REQUISITOS ISO'!V$7:V$14,""))</f>
        <v>0</v>
      </c>
      <c r="Y74" s="2">
        <f>IF($B74="","",_xlfn.XLOOKUP($B$54,PROCESOS,'MATRIZ REQUISITOS ISO'!W$7:W$14,""))</f>
        <v>0</v>
      </c>
      <c r="Z74" s="2">
        <f>IF($B74="","",_xlfn.XLOOKUP($B$54,PROCESOS,'MATRIZ REQUISITOS ISO'!X$7:X$14,""))</f>
        <v>0</v>
      </c>
      <c r="AA74" s="2">
        <f>IF($B74="","",_xlfn.XLOOKUP($B$54,PROCESOS,'MATRIZ REQUISITOS ISO'!Y$7:Y$14,""))</f>
        <v>6</v>
      </c>
      <c r="AB74" s="2">
        <f>IF($B74="","",_xlfn.XLOOKUP($B$54,PROCESOS,'MATRIZ REQUISITOS ISO'!Z$7:Z$14,""))</f>
        <v>6</v>
      </c>
      <c r="AC74" s="2">
        <f>IF($B74="","",_xlfn.XLOOKUP($B$54,PROCESOS,'MATRIZ REQUISITOS ISO'!AA$7:AA$14,""))</f>
        <v>6</v>
      </c>
      <c r="AD74" s="2">
        <f>IF($B74="","",_xlfn.XLOOKUP($B$54,PROCESOS,'MATRIZ REQUISITOS ISO'!AB$7:AB$14,""))</f>
        <v>6</v>
      </c>
      <c r="AE74" s="2">
        <f>IF($B74="","",_xlfn.XLOOKUP($B$54,PROCESOS,'MATRIZ REQUISITOS ISO'!AC$7:AC$14,""))</f>
        <v>6</v>
      </c>
      <c r="AF74" s="2">
        <f>IF($B74="","",_xlfn.XLOOKUP($B$54,PROCESOS,'MATRIZ REQUISITOS ISO'!AD$7:AD$14,""))</f>
        <v>6</v>
      </c>
      <c r="AG74" s="2">
        <f>IF($B74="","",_xlfn.XLOOKUP($B$54,PROCESOS,'MATRIZ REQUISITOS ISO'!AE$7:AE$14,""))</f>
        <v>6</v>
      </c>
      <c r="AH74" t="str">
        <f t="shared" si="4"/>
        <v>Medición_Análisis_y_Mejora</v>
      </c>
    </row>
    <row r="75" spans="2:34" ht="45">
      <c r="B75" s="6" t="s">
        <v>158</v>
      </c>
      <c r="C75" s="5" t="s">
        <v>159</v>
      </c>
      <c r="D75" s="4" t="s">
        <v>192</v>
      </c>
      <c r="E75" s="4" t="s">
        <v>193</v>
      </c>
      <c r="F75" s="2">
        <f>IF($B75="","",_xlfn.XLOOKUP($B$54,PROCESOS,'MATRIZ REQUISITOS ISO'!D$7:D$14,""))</f>
        <v>6</v>
      </c>
      <c r="G75" s="2">
        <f>IF($B75="","",_xlfn.XLOOKUP($B$54,PROCESOS,'MATRIZ REQUISITOS ISO'!E$7:E$14,""))</f>
        <v>6</v>
      </c>
      <c r="H75" s="2">
        <f>IF($B75="","",_xlfn.XLOOKUP($B$54,PROCESOS,'MATRIZ REQUISITOS ISO'!F$7:F$14,""))</f>
        <v>0</v>
      </c>
      <c r="I75" s="2">
        <f>IF($B75="","",_xlfn.XLOOKUP($B$54,PROCESOS,'MATRIZ REQUISITOS ISO'!G$7:G$14,""))</f>
        <v>6</v>
      </c>
      <c r="J75" s="2">
        <f>IF($B75="","",_xlfn.XLOOKUP($B$54,PROCESOS,'MATRIZ REQUISITOS ISO'!H$7:H$14,""))</f>
        <v>0</v>
      </c>
      <c r="K75" s="2">
        <f>IF($B75="","",_xlfn.XLOOKUP($B$54,PROCESOS,'MATRIZ REQUISITOS ISO'!I$7:I$14,""))</f>
        <v>0</v>
      </c>
      <c r="L75" s="2">
        <f>IF($B75="","",_xlfn.XLOOKUP($B$54,PROCESOS,'MATRIZ REQUISITOS ISO'!J$7:J$14,""))</f>
        <v>0</v>
      </c>
      <c r="M75" s="2">
        <f>IF($B75="","",_xlfn.XLOOKUP($B$54,PROCESOS,'MATRIZ REQUISITOS ISO'!K$7:K$14,""))</f>
        <v>6</v>
      </c>
      <c r="N75" s="2">
        <f>IF($B75="","",_xlfn.XLOOKUP($B$54,PROCESOS,'MATRIZ REQUISITOS ISO'!L$7:L$14,""))</f>
        <v>6</v>
      </c>
      <c r="O75" s="2">
        <f>IF($B75="","",_xlfn.XLOOKUP($B$54,PROCESOS,'MATRIZ REQUISITOS ISO'!M$7:M$14,""))</f>
        <v>0</v>
      </c>
      <c r="P75" s="2">
        <f>IF($B75="","",_xlfn.XLOOKUP($B$54,PROCESOS,'MATRIZ REQUISITOS ISO'!N$7:N$14,""))</f>
        <v>0</v>
      </c>
      <c r="Q75" s="2">
        <f>IF($B75="","",_xlfn.XLOOKUP($B$54,PROCESOS,'MATRIZ REQUISITOS ISO'!O$7:O$14,""))</f>
        <v>6</v>
      </c>
      <c r="R75" s="2">
        <f>IF($B75="","",_xlfn.XLOOKUP($B$54,PROCESOS,'MATRIZ REQUISITOS ISO'!P$7:P$14,""))</f>
        <v>6</v>
      </c>
      <c r="S75" s="2">
        <f>IF($B75="","",_xlfn.XLOOKUP($B$54,PROCESOS,'MATRIZ REQUISITOS ISO'!Q$7:Q$14,""))</f>
        <v>6</v>
      </c>
      <c r="T75" s="2">
        <f>IF($B75="","",_xlfn.XLOOKUP($B$54,PROCESOS,'MATRIZ REQUISITOS ISO'!R$7:R$14,""))</f>
        <v>6</v>
      </c>
      <c r="U75" s="2">
        <f>IF($B75="","",_xlfn.XLOOKUP($B$54,PROCESOS,'MATRIZ REQUISITOS ISO'!S$7:S$14,""))</f>
        <v>0</v>
      </c>
      <c r="V75" s="2">
        <f>IF($B75="","",_xlfn.XLOOKUP($B$54,PROCESOS,'MATRIZ REQUISITOS ISO'!T$7:T$14,""))</f>
        <v>0</v>
      </c>
      <c r="W75" s="2">
        <f>IF($B75="","",_xlfn.XLOOKUP($B$54,PROCESOS,'MATRIZ REQUISITOS ISO'!U$7:U$14,""))</f>
        <v>0</v>
      </c>
      <c r="X75" s="2">
        <f>IF($B75="","",_xlfn.XLOOKUP($B$54,PROCESOS,'MATRIZ REQUISITOS ISO'!V$7:V$14,""))</f>
        <v>0</v>
      </c>
      <c r="Y75" s="2">
        <f>IF($B75="","",_xlfn.XLOOKUP($B$54,PROCESOS,'MATRIZ REQUISITOS ISO'!W$7:W$14,""))</f>
        <v>0</v>
      </c>
      <c r="Z75" s="2">
        <f>IF($B75="","",_xlfn.XLOOKUP($B$54,PROCESOS,'MATRIZ REQUISITOS ISO'!X$7:X$14,""))</f>
        <v>0</v>
      </c>
      <c r="AA75" s="2">
        <f>IF($B75="","",_xlfn.XLOOKUP($B$54,PROCESOS,'MATRIZ REQUISITOS ISO'!Y$7:Y$14,""))</f>
        <v>6</v>
      </c>
      <c r="AB75" s="2">
        <f>IF($B75="","",_xlfn.XLOOKUP($B$54,PROCESOS,'MATRIZ REQUISITOS ISO'!Z$7:Z$14,""))</f>
        <v>6</v>
      </c>
      <c r="AC75" s="2">
        <f>IF($B75="","",_xlfn.XLOOKUP($B$54,PROCESOS,'MATRIZ REQUISITOS ISO'!AA$7:AA$14,""))</f>
        <v>6</v>
      </c>
      <c r="AD75" s="2">
        <f>IF($B75="","",_xlfn.XLOOKUP($B$54,PROCESOS,'MATRIZ REQUISITOS ISO'!AB$7:AB$14,""))</f>
        <v>6</v>
      </c>
      <c r="AE75" s="2">
        <f>IF($B75="","",_xlfn.XLOOKUP($B$54,PROCESOS,'MATRIZ REQUISITOS ISO'!AC$7:AC$14,""))</f>
        <v>6</v>
      </c>
      <c r="AF75" s="2">
        <f>IF($B75="","",_xlfn.XLOOKUP($B$54,PROCESOS,'MATRIZ REQUISITOS ISO'!AD$7:AD$14,""))</f>
        <v>6</v>
      </c>
      <c r="AG75" s="2">
        <f>IF($B75="","",_xlfn.XLOOKUP($B$54,PROCESOS,'MATRIZ REQUISITOS ISO'!AE$7:AE$14,""))</f>
        <v>6</v>
      </c>
      <c r="AH75" t="str">
        <f t="shared" si="4"/>
        <v>Medición_Análisis_y_Mejora</v>
      </c>
    </row>
    <row r="76" spans="2:34" ht="30">
      <c r="B76" s="6" t="s">
        <v>277</v>
      </c>
      <c r="C76" s="5" t="s">
        <v>159</v>
      </c>
      <c r="D76" s="4" t="s">
        <v>228</v>
      </c>
      <c r="E76" s="4" t="s">
        <v>193</v>
      </c>
      <c r="F76" s="2">
        <f>IF($B76="","",_xlfn.XLOOKUP($B$54,PROCESOS,'MATRIZ REQUISITOS ISO'!D$7:D$14,""))</f>
        <v>6</v>
      </c>
      <c r="G76" s="2">
        <f>IF($B76="","",_xlfn.XLOOKUP($B$54,PROCESOS,'MATRIZ REQUISITOS ISO'!E$7:E$14,""))</f>
        <v>6</v>
      </c>
      <c r="H76" s="2">
        <f>IF($B76="","",_xlfn.XLOOKUP($B$54,PROCESOS,'MATRIZ REQUISITOS ISO'!F$7:F$14,""))</f>
        <v>0</v>
      </c>
      <c r="I76" s="2">
        <f>IF($B76="","",_xlfn.XLOOKUP($B$54,PROCESOS,'MATRIZ REQUISITOS ISO'!G$7:G$14,""))</f>
        <v>6</v>
      </c>
      <c r="J76" s="2">
        <f>IF($B76="","",_xlfn.XLOOKUP($B$54,PROCESOS,'MATRIZ REQUISITOS ISO'!H$7:H$14,""))</f>
        <v>0</v>
      </c>
      <c r="K76" s="2">
        <f>IF($B76="","",_xlfn.XLOOKUP($B$54,PROCESOS,'MATRIZ REQUISITOS ISO'!I$7:I$14,""))</f>
        <v>0</v>
      </c>
      <c r="L76" s="2">
        <f>IF($B76="","",_xlfn.XLOOKUP($B$54,PROCESOS,'MATRIZ REQUISITOS ISO'!J$7:J$14,""))</f>
        <v>0</v>
      </c>
      <c r="M76" s="2">
        <f>IF($B76="","",_xlfn.XLOOKUP($B$54,PROCESOS,'MATRIZ REQUISITOS ISO'!K$7:K$14,""))</f>
        <v>6</v>
      </c>
      <c r="N76" s="2">
        <f>IF($B76="","",_xlfn.XLOOKUP($B$54,PROCESOS,'MATRIZ REQUISITOS ISO'!L$7:L$14,""))</f>
        <v>6</v>
      </c>
      <c r="O76" s="2">
        <f>IF($B76="","",_xlfn.XLOOKUP($B$54,PROCESOS,'MATRIZ REQUISITOS ISO'!M$7:M$14,""))</f>
        <v>0</v>
      </c>
      <c r="P76" s="2">
        <f>IF($B76="","",_xlfn.XLOOKUP($B$54,PROCESOS,'MATRIZ REQUISITOS ISO'!N$7:N$14,""))</f>
        <v>0</v>
      </c>
      <c r="Q76" s="2">
        <f>IF($B76="","",_xlfn.XLOOKUP($B$54,PROCESOS,'MATRIZ REQUISITOS ISO'!O$7:O$14,""))</f>
        <v>6</v>
      </c>
      <c r="R76" s="2">
        <f>IF($B76="","",_xlfn.XLOOKUP($B$54,PROCESOS,'MATRIZ REQUISITOS ISO'!P$7:P$14,""))</f>
        <v>6</v>
      </c>
      <c r="S76" s="2">
        <f>IF($B76="","",_xlfn.XLOOKUP($B$54,PROCESOS,'MATRIZ REQUISITOS ISO'!Q$7:Q$14,""))</f>
        <v>6</v>
      </c>
      <c r="T76" s="2">
        <f>IF($B76="","",_xlfn.XLOOKUP($B$54,PROCESOS,'MATRIZ REQUISITOS ISO'!R$7:R$14,""))</f>
        <v>6</v>
      </c>
      <c r="U76" s="2">
        <f>IF($B76="","",_xlfn.XLOOKUP($B$54,PROCESOS,'MATRIZ REQUISITOS ISO'!S$7:S$14,""))</f>
        <v>0</v>
      </c>
      <c r="V76" s="2">
        <f>IF($B76="","",_xlfn.XLOOKUP($B$54,PROCESOS,'MATRIZ REQUISITOS ISO'!T$7:T$14,""))</f>
        <v>0</v>
      </c>
      <c r="W76" s="2">
        <f>IF($B76="","",_xlfn.XLOOKUP($B$54,PROCESOS,'MATRIZ REQUISITOS ISO'!U$7:U$14,""))</f>
        <v>0</v>
      </c>
      <c r="X76" s="2">
        <f>IF($B76="","",_xlfn.XLOOKUP($B$54,PROCESOS,'MATRIZ REQUISITOS ISO'!V$7:V$14,""))</f>
        <v>0</v>
      </c>
      <c r="Y76" s="2">
        <f>IF($B76="","",_xlfn.XLOOKUP($B$54,PROCESOS,'MATRIZ REQUISITOS ISO'!W$7:W$14,""))</f>
        <v>0</v>
      </c>
      <c r="Z76" s="2">
        <f>IF($B76="","",_xlfn.XLOOKUP($B$54,PROCESOS,'MATRIZ REQUISITOS ISO'!X$7:X$14,""))</f>
        <v>0</v>
      </c>
      <c r="AA76" s="2">
        <f>IF($B76="","",_xlfn.XLOOKUP($B$54,PROCESOS,'MATRIZ REQUISITOS ISO'!Y$7:Y$14,""))</f>
        <v>6</v>
      </c>
      <c r="AB76" s="2">
        <f>IF($B76="","",_xlfn.XLOOKUP($B$54,PROCESOS,'MATRIZ REQUISITOS ISO'!Z$7:Z$14,""))</f>
        <v>6</v>
      </c>
      <c r="AC76" s="2">
        <f>IF($B76="","",_xlfn.XLOOKUP($B$54,PROCESOS,'MATRIZ REQUISITOS ISO'!AA$7:AA$14,""))</f>
        <v>6</v>
      </c>
      <c r="AD76" s="2">
        <f>IF($B76="","",_xlfn.XLOOKUP($B$54,PROCESOS,'MATRIZ REQUISITOS ISO'!AB$7:AB$14,""))</f>
        <v>6</v>
      </c>
      <c r="AE76" s="2">
        <f>IF($B76="","",_xlfn.XLOOKUP($B$54,PROCESOS,'MATRIZ REQUISITOS ISO'!AC$7:AC$14,""))</f>
        <v>6</v>
      </c>
      <c r="AF76" s="2">
        <f>IF($B76="","",_xlfn.XLOOKUP($B$54,PROCESOS,'MATRIZ REQUISITOS ISO'!AD$7:AD$14,""))</f>
        <v>6</v>
      </c>
      <c r="AG76" s="2">
        <f>IF($B76="","",_xlfn.XLOOKUP($B$54,PROCESOS,'MATRIZ REQUISITOS ISO'!AE$7:AE$14,""))</f>
        <v>6</v>
      </c>
      <c r="AH76" t="str">
        <f t="shared" si="4"/>
        <v>Medición_Análisis_y_Mejora</v>
      </c>
    </row>
    <row r="77" spans="2:34" ht="30">
      <c r="B77" t="s">
        <v>206</v>
      </c>
      <c r="C77" t="s">
        <v>166</v>
      </c>
      <c r="D77" s="4" t="s">
        <v>223</v>
      </c>
      <c r="F77" s="2">
        <f>IF($B77="","",_xlfn.XLOOKUP($B$54,PROCESOS,'MATRIZ REQUISITOS ISO'!D$7:D$14,""))</f>
        <v>6</v>
      </c>
      <c r="G77" s="2">
        <f>IF($B77="","",_xlfn.XLOOKUP($B$54,PROCESOS,'MATRIZ REQUISITOS ISO'!E$7:E$14,""))</f>
        <v>6</v>
      </c>
      <c r="H77" s="2">
        <f>IF($B77="","",_xlfn.XLOOKUP($B$54,PROCESOS,'MATRIZ REQUISITOS ISO'!F$7:F$14,""))</f>
        <v>0</v>
      </c>
      <c r="I77" s="2">
        <f>IF($B77="","",_xlfn.XLOOKUP($B$54,PROCESOS,'MATRIZ REQUISITOS ISO'!G$7:G$14,""))</f>
        <v>6</v>
      </c>
      <c r="J77" s="2">
        <f>IF($B77="","",_xlfn.XLOOKUP($B$54,PROCESOS,'MATRIZ REQUISITOS ISO'!H$7:H$14,""))</f>
        <v>0</v>
      </c>
      <c r="K77" s="2">
        <f>IF($B77="","",_xlfn.XLOOKUP($B$54,PROCESOS,'MATRIZ REQUISITOS ISO'!I$7:I$14,""))</f>
        <v>0</v>
      </c>
      <c r="L77" s="2">
        <f>IF($B77="","",_xlfn.XLOOKUP($B$54,PROCESOS,'MATRIZ REQUISITOS ISO'!J$7:J$14,""))</f>
        <v>0</v>
      </c>
      <c r="M77" s="2">
        <f>IF($B77="","",_xlfn.XLOOKUP($B$54,PROCESOS,'MATRIZ REQUISITOS ISO'!K$7:K$14,""))</f>
        <v>6</v>
      </c>
      <c r="N77" s="2">
        <f>IF($B77="","",_xlfn.XLOOKUP($B$54,PROCESOS,'MATRIZ REQUISITOS ISO'!L$7:L$14,""))</f>
        <v>6</v>
      </c>
      <c r="O77" s="2">
        <f>IF($B77="","",_xlfn.XLOOKUP($B$54,PROCESOS,'MATRIZ REQUISITOS ISO'!M$7:M$14,""))</f>
        <v>0</v>
      </c>
      <c r="P77" s="2">
        <f>IF($B77="","",_xlfn.XLOOKUP($B$54,PROCESOS,'MATRIZ REQUISITOS ISO'!N$7:N$14,""))</f>
        <v>0</v>
      </c>
      <c r="Q77" s="2">
        <f>IF($B77="","",_xlfn.XLOOKUP($B$54,PROCESOS,'MATRIZ REQUISITOS ISO'!O$7:O$14,""))</f>
        <v>6</v>
      </c>
      <c r="R77" s="2">
        <f>IF($B77="","",_xlfn.XLOOKUP($B$54,PROCESOS,'MATRIZ REQUISITOS ISO'!P$7:P$14,""))</f>
        <v>6</v>
      </c>
      <c r="S77" s="2">
        <f>IF($B77="","",_xlfn.XLOOKUP($B$54,PROCESOS,'MATRIZ REQUISITOS ISO'!Q$7:Q$14,""))</f>
        <v>6</v>
      </c>
      <c r="T77" s="2">
        <f>IF($B77="","",_xlfn.XLOOKUP($B$54,PROCESOS,'MATRIZ REQUISITOS ISO'!R$7:R$14,""))</f>
        <v>6</v>
      </c>
      <c r="U77" s="2">
        <f>IF($B77="","",_xlfn.XLOOKUP($B$54,PROCESOS,'MATRIZ REQUISITOS ISO'!S$7:S$14,""))</f>
        <v>0</v>
      </c>
      <c r="V77" s="2">
        <f>IF($B77="","",_xlfn.XLOOKUP($B$54,PROCESOS,'MATRIZ REQUISITOS ISO'!T$7:T$14,""))</f>
        <v>0</v>
      </c>
      <c r="W77" s="2">
        <f>IF($B77="","",_xlfn.XLOOKUP($B$54,PROCESOS,'MATRIZ REQUISITOS ISO'!U$7:U$14,""))</f>
        <v>0</v>
      </c>
      <c r="X77" s="2">
        <f>IF($B77="","",_xlfn.XLOOKUP($B$54,PROCESOS,'MATRIZ REQUISITOS ISO'!V$7:V$14,""))</f>
        <v>0</v>
      </c>
      <c r="Y77" s="2">
        <f>IF($B77="","",_xlfn.XLOOKUP($B$54,PROCESOS,'MATRIZ REQUISITOS ISO'!W$7:W$14,""))</f>
        <v>0</v>
      </c>
      <c r="Z77" s="2">
        <f>IF($B77="","",_xlfn.XLOOKUP($B$54,PROCESOS,'MATRIZ REQUISITOS ISO'!X$7:X$14,""))</f>
        <v>0</v>
      </c>
      <c r="AA77" s="2">
        <f>IF($B77="","",_xlfn.XLOOKUP($B$54,PROCESOS,'MATRIZ REQUISITOS ISO'!Y$7:Y$14,""))</f>
        <v>6</v>
      </c>
      <c r="AB77" s="2">
        <f>IF($B77="","",_xlfn.XLOOKUP($B$54,PROCESOS,'MATRIZ REQUISITOS ISO'!Z$7:Z$14,""))</f>
        <v>6</v>
      </c>
      <c r="AC77" s="2">
        <f>IF($B77="","",_xlfn.XLOOKUP($B$54,PROCESOS,'MATRIZ REQUISITOS ISO'!AA$7:AA$14,""))</f>
        <v>6</v>
      </c>
      <c r="AD77" s="2">
        <f>IF($B77="","",_xlfn.XLOOKUP($B$54,PROCESOS,'MATRIZ REQUISITOS ISO'!AB$7:AB$14,""))</f>
        <v>6</v>
      </c>
      <c r="AE77" s="2">
        <f>IF($B77="","",_xlfn.XLOOKUP($B$54,PROCESOS,'MATRIZ REQUISITOS ISO'!AC$7:AC$14,""))</f>
        <v>6</v>
      </c>
      <c r="AF77" s="2">
        <f>IF($B77="","",_xlfn.XLOOKUP($B$54,PROCESOS,'MATRIZ REQUISITOS ISO'!AD$7:AD$14,""))</f>
        <v>6</v>
      </c>
      <c r="AG77" s="2">
        <f>IF($B77="","",_xlfn.XLOOKUP($B$54,PROCESOS,'MATRIZ REQUISITOS ISO'!AE$7:AE$14,""))</f>
        <v>6</v>
      </c>
      <c r="AH77" t="str">
        <f t="shared" si="4"/>
        <v>Medición_Análisis_y_Mejora</v>
      </c>
    </row>
    <row r="78" spans="2:34" ht="30">
      <c r="B78" t="s">
        <v>162</v>
      </c>
      <c r="C78" s="5" t="s">
        <v>159</v>
      </c>
      <c r="D78" s="4" t="s">
        <v>196</v>
      </c>
      <c r="E78" s="4" t="s">
        <v>193</v>
      </c>
      <c r="F78" s="2">
        <f>IF($B78="","",_xlfn.XLOOKUP($B$54,PROCESOS,'MATRIZ REQUISITOS ISO'!D$7:D$14,""))</f>
        <v>6</v>
      </c>
      <c r="G78" s="2">
        <f>IF($B78="","",_xlfn.XLOOKUP($B$54,PROCESOS,'MATRIZ REQUISITOS ISO'!E$7:E$14,""))</f>
        <v>6</v>
      </c>
      <c r="H78" s="2">
        <f>IF($B78="","",_xlfn.XLOOKUP($B$54,PROCESOS,'MATRIZ REQUISITOS ISO'!F$7:F$14,""))</f>
        <v>0</v>
      </c>
      <c r="I78" s="2">
        <f>IF($B78="","",_xlfn.XLOOKUP($B$54,PROCESOS,'MATRIZ REQUISITOS ISO'!G$7:G$14,""))</f>
        <v>6</v>
      </c>
      <c r="J78" s="2">
        <f>IF($B78="","",_xlfn.XLOOKUP($B$54,PROCESOS,'MATRIZ REQUISITOS ISO'!H$7:H$14,""))</f>
        <v>0</v>
      </c>
      <c r="K78" s="2">
        <f>IF($B78="","",_xlfn.XLOOKUP($B$54,PROCESOS,'MATRIZ REQUISITOS ISO'!I$7:I$14,""))</f>
        <v>0</v>
      </c>
      <c r="L78" s="2">
        <f>IF($B78="","",_xlfn.XLOOKUP($B$54,PROCESOS,'MATRIZ REQUISITOS ISO'!J$7:J$14,""))</f>
        <v>0</v>
      </c>
      <c r="M78" s="2">
        <f>IF($B78="","",_xlfn.XLOOKUP($B$54,PROCESOS,'MATRIZ REQUISITOS ISO'!K$7:K$14,""))</f>
        <v>6</v>
      </c>
      <c r="N78" s="2">
        <f>IF($B78="","",_xlfn.XLOOKUP($B$54,PROCESOS,'MATRIZ REQUISITOS ISO'!L$7:L$14,""))</f>
        <v>6</v>
      </c>
      <c r="O78" s="2">
        <f>IF($B78="","",_xlfn.XLOOKUP($B$54,PROCESOS,'MATRIZ REQUISITOS ISO'!M$7:M$14,""))</f>
        <v>0</v>
      </c>
      <c r="P78" s="2">
        <f>IF($B78="","",_xlfn.XLOOKUP($B$54,PROCESOS,'MATRIZ REQUISITOS ISO'!N$7:N$14,""))</f>
        <v>0</v>
      </c>
      <c r="Q78" s="2">
        <f>IF($B78="","",_xlfn.XLOOKUP($B$54,PROCESOS,'MATRIZ REQUISITOS ISO'!O$7:O$14,""))</f>
        <v>6</v>
      </c>
      <c r="R78" s="2">
        <f>IF($B78="","",_xlfn.XLOOKUP($B$54,PROCESOS,'MATRIZ REQUISITOS ISO'!P$7:P$14,""))</f>
        <v>6</v>
      </c>
      <c r="S78" s="2">
        <f>IF($B78="","",_xlfn.XLOOKUP($B$54,PROCESOS,'MATRIZ REQUISITOS ISO'!Q$7:Q$14,""))</f>
        <v>6</v>
      </c>
      <c r="T78" s="2">
        <f>IF($B78="","",_xlfn.XLOOKUP($B$54,PROCESOS,'MATRIZ REQUISITOS ISO'!R$7:R$14,""))</f>
        <v>6</v>
      </c>
      <c r="U78" s="2">
        <f>IF($B78="","",_xlfn.XLOOKUP($B$54,PROCESOS,'MATRIZ REQUISITOS ISO'!S$7:S$14,""))</f>
        <v>0</v>
      </c>
      <c r="V78" s="2">
        <f>IF($B78="","",_xlfn.XLOOKUP($B$54,PROCESOS,'MATRIZ REQUISITOS ISO'!T$7:T$14,""))</f>
        <v>0</v>
      </c>
      <c r="W78" s="2">
        <f>IF($B78="","",_xlfn.XLOOKUP($B$54,PROCESOS,'MATRIZ REQUISITOS ISO'!U$7:U$14,""))</f>
        <v>0</v>
      </c>
      <c r="X78" s="2">
        <f>IF($B78="","",_xlfn.XLOOKUP($B$54,PROCESOS,'MATRIZ REQUISITOS ISO'!V$7:V$14,""))</f>
        <v>0</v>
      </c>
      <c r="Y78" s="2">
        <f>IF($B78="","",_xlfn.XLOOKUP($B$54,PROCESOS,'MATRIZ REQUISITOS ISO'!W$7:W$14,""))</f>
        <v>0</v>
      </c>
      <c r="Z78" s="2">
        <f>IF($B78="","",_xlfn.XLOOKUP($B$54,PROCESOS,'MATRIZ REQUISITOS ISO'!X$7:X$14,""))</f>
        <v>0</v>
      </c>
      <c r="AA78" s="2">
        <f>IF($B78="","",_xlfn.XLOOKUP($B$54,PROCESOS,'MATRIZ REQUISITOS ISO'!Y$7:Y$14,""))</f>
        <v>6</v>
      </c>
      <c r="AB78" s="2">
        <f>IF($B78="","",_xlfn.XLOOKUP($B$54,PROCESOS,'MATRIZ REQUISITOS ISO'!Z$7:Z$14,""))</f>
        <v>6</v>
      </c>
      <c r="AC78" s="2">
        <f>IF($B78="","",_xlfn.XLOOKUP($B$54,PROCESOS,'MATRIZ REQUISITOS ISO'!AA$7:AA$14,""))</f>
        <v>6</v>
      </c>
      <c r="AD78" s="2">
        <f>IF($B78="","",_xlfn.XLOOKUP($B$54,PROCESOS,'MATRIZ REQUISITOS ISO'!AB$7:AB$14,""))</f>
        <v>6</v>
      </c>
      <c r="AE78" s="2">
        <f>IF($B78="","",_xlfn.XLOOKUP($B$54,PROCESOS,'MATRIZ REQUISITOS ISO'!AC$7:AC$14,""))</f>
        <v>6</v>
      </c>
      <c r="AF78" s="2">
        <f>IF($B78="","",_xlfn.XLOOKUP($B$54,PROCESOS,'MATRIZ REQUISITOS ISO'!AD$7:AD$14,""))</f>
        <v>6</v>
      </c>
      <c r="AG78" s="2">
        <f>IF($B78="","",_xlfn.XLOOKUP($B$54,PROCESOS,'MATRIZ REQUISITOS ISO'!AE$7:AE$14,""))</f>
        <v>6</v>
      </c>
      <c r="AH78" t="str">
        <f t="shared" si="4"/>
        <v>Medición_Análisis_y_Mejora</v>
      </c>
    </row>
    <row r="79" spans="2:34" ht="120">
      <c r="B79" t="s">
        <v>155</v>
      </c>
      <c r="C79" t="s">
        <v>156</v>
      </c>
      <c r="D79" s="4" t="s">
        <v>249</v>
      </c>
      <c r="E79" s="4" t="s">
        <v>204</v>
      </c>
      <c r="F79" s="2">
        <f>IF($B79="","",_xlfn.XLOOKUP($B$54,PROCESOS,'MATRIZ REQUISITOS ISO'!D$7:D$14,""))</f>
        <v>6</v>
      </c>
      <c r="G79" s="2">
        <f>IF($B79="","",_xlfn.XLOOKUP($B$54,PROCESOS,'MATRIZ REQUISITOS ISO'!E$7:E$14,""))</f>
        <v>6</v>
      </c>
      <c r="H79" s="2">
        <f>IF($B79="","",_xlfn.XLOOKUP($B$54,PROCESOS,'MATRIZ REQUISITOS ISO'!F$7:F$14,""))</f>
        <v>0</v>
      </c>
      <c r="I79" s="2">
        <f>IF($B79="","",_xlfn.XLOOKUP($B$54,PROCESOS,'MATRIZ REQUISITOS ISO'!G$7:G$14,""))</f>
        <v>6</v>
      </c>
      <c r="J79" s="2">
        <f>IF($B79="","",_xlfn.XLOOKUP($B$54,PROCESOS,'MATRIZ REQUISITOS ISO'!H$7:H$14,""))</f>
        <v>0</v>
      </c>
      <c r="K79" s="2">
        <f>IF($B79="","",_xlfn.XLOOKUP($B$54,PROCESOS,'MATRIZ REQUISITOS ISO'!I$7:I$14,""))</f>
        <v>0</v>
      </c>
      <c r="L79" s="2">
        <f>IF($B79="","",_xlfn.XLOOKUP($B$54,PROCESOS,'MATRIZ REQUISITOS ISO'!J$7:J$14,""))</f>
        <v>0</v>
      </c>
      <c r="M79" s="2">
        <f>IF($B79="","",_xlfn.XLOOKUP($B$54,PROCESOS,'MATRIZ REQUISITOS ISO'!K$7:K$14,""))</f>
        <v>6</v>
      </c>
      <c r="N79" s="2">
        <f>IF($B79="","",_xlfn.XLOOKUP($B$54,PROCESOS,'MATRIZ REQUISITOS ISO'!L$7:L$14,""))</f>
        <v>6</v>
      </c>
      <c r="O79" s="2">
        <f>IF($B79="","",_xlfn.XLOOKUP($B$54,PROCESOS,'MATRIZ REQUISITOS ISO'!M$7:M$14,""))</f>
        <v>0</v>
      </c>
      <c r="P79" s="2">
        <f>IF($B79="","",_xlfn.XLOOKUP($B$54,PROCESOS,'MATRIZ REQUISITOS ISO'!N$7:N$14,""))</f>
        <v>0</v>
      </c>
      <c r="Q79" s="2">
        <f>IF($B79="","",_xlfn.XLOOKUP($B$54,PROCESOS,'MATRIZ REQUISITOS ISO'!O$7:O$14,""))</f>
        <v>6</v>
      </c>
      <c r="R79" s="2">
        <f>IF($B79="","",_xlfn.XLOOKUP($B$54,PROCESOS,'MATRIZ REQUISITOS ISO'!P$7:P$14,""))</f>
        <v>6</v>
      </c>
      <c r="S79" s="2">
        <f>IF($B79="","",_xlfn.XLOOKUP($B$54,PROCESOS,'MATRIZ REQUISITOS ISO'!Q$7:Q$14,""))</f>
        <v>6</v>
      </c>
      <c r="T79" s="2">
        <f>IF($B79="","",_xlfn.XLOOKUP($B$54,PROCESOS,'MATRIZ REQUISITOS ISO'!R$7:R$14,""))</f>
        <v>6</v>
      </c>
      <c r="U79" s="2">
        <f>IF($B79="","",_xlfn.XLOOKUP($B$54,PROCESOS,'MATRIZ REQUISITOS ISO'!S$7:S$14,""))</f>
        <v>0</v>
      </c>
      <c r="V79" s="2">
        <f>IF($B79="","",_xlfn.XLOOKUP($B$54,PROCESOS,'MATRIZ REQUISITOS ISO'!T$7:T$14,""))</f>
        <v>0</v>
      </c>
      <c r="W79" s="2">
        <f>IF($B79="","",_xlfn.XLOOKUP($B$54,PROCESOS,'MATRIZ REQUISITOS ISO'!U$7:U$14,""))</f>
        <v>0</v>
      </c>
      <c r="X79" s="2">
        <f>IF($B79="","",_xlfn.XLOOKUP($B$54,PROCESOS,'MATRIZ REQUISITOS ISO'!V$7:V$14,""))</f>
        <v>0</v>
      </c>
      <c r="Y79" s="2">
        <f>IF($B79="","",_xlfn.XLOOKUP($B$54,PROCESOS,'MATRIZ REQUISITOS ISO'!W$7:W$14,""))</f>
        <v>0</v>
      </c>
      <c r="Z79" s="2">
        <f>IF($B79="","",_xlfn.XLOOKUP($B$54,PROCESOS,'MATRIZ REQUISITOS ISO'!X$7:X$14,""))</f>
        <v>0</v>
      </c>
      <c r="AA79" s="2">
        <f>IF($B79="","",_xlfn.XLOOKUP($B$54,PROCESOS,'MATRIZ REQUISITOS ISO'!Y$7:Y$14,""))</f>
        <v>6</v>
      </c>
      <c r="AB79" s="2">
        <f>IF($B79="","",_xlfn.XLOOKUP($B$54,PROCESOS,'MATRIZ REQUISITOS ISO'!Z$7:Z$14,""))</f>
        <v>6</v>
      </c>
      <c r="AC79" s="2">
        <f>IF($B79="","",_xlfn.XLOOKUP($B$54,PROCESOS,'MATRIZ REQUISITOS ISO'!AA$7:AA$14,""))</f>
        <v>6</v>
      </c>
      <c r="AD79" s="2">
        <f>IF($B79="","",_xlfn.XLOOKUP($B$54,PROCESOS,'MATRIZ REQUISITOS ISO'!AB$7:AB$14,""))</f>
        <v>6</v>
      </c>
      <c r="AE79" s="2">
        <f>IF($B79="","",_xlfn.XLOOKUP($B$54,PROCESOS,'MATRIZ REQUISITOS ISO'!AC$7:AC$14,""))</f>
        <v>6</v>
      </c>
      <c r="AF79" s="2">
        <f>IF($B79="","",_xlfn.XLOOKUP($B$54,PROCESOS,'MATRIZ REQUISITOS ISO'!AD$7:AD$14,""))</f>
        <v>6</v>
      </c>
      <c r="AG79" s="2">
        <f>IF($B79="","",_xlfn.XLOOKUP($B$54,PROCESOS,'MATRIZ REQUISITOS ISO'!AE$7:AE$14,""))</f>
        <v>6</v>
      </c>
      <c r="AH79" t="str">
        <f t="shared" si="4"/>
        <v>Medición_Análisis_y_Mejora</v>
      </c>
    </row>
    <row r="80" spans="2:34" ht="60">
      <c r="B80" t="s">
        <v>1183</v>
      </c>
      <c r="C80" t="s">
        <v>179</v>
      </c>
      <c r="D80" s="4" t="s">
        <v>246</v>
      </c>
      <c r="E80" s="4" t="s">
        <v>193</v>
      </c>
      <c r="F80" s="2">
        <f>IF($B80="","",_xlfn.XLOOKUP($B$54,PROCESOS,'MATRIZ REQUISITOS ISO'!D$7:D$14,""))</f>
        <v>6</v>
      </c>
      <c r="G80" s="2">
        <f>IF($B80="","",_xlfn.XLOOKUP($B$54,PROCESOS,'MATRIZ REQUISITOS ISO'!E$7:E$14,""))</f>
        <v>6</v>
      </c>
      <c r="H80" s="2">
        <f>IF($B80="","",_xlfn.XLOOKUP($B$54,PROCESOS,'MATRIZ REQUISITOS ISO'!F$7:F$14,""))</f>
        <v>0</v>
      </c>
      <c r="I80" s="2">
        <f>IF($B80="","",_xlfn.XLOOKUP($B$54,PROCESOS,'MATRIZ REQUISITOS ISO'!G$7:G$14,""))</f>
        <v>6</v>
      </c>
      <c r="J80" s="2">
        <f>IF($B80="","",_xlfn.XLOOKUP($B$54,PROCESOS,'MATRIZ REQUISITOS ISO'!H$7:H$14,""))</f>
        <v>0</v>
      </c>
      <c r="K80" s="2">
        <f>IF($B80="","",_xlfn.XLOOKUP($B$54,PROCESOS,'MATRIZ REQUISITOS ISO'!I$7:I$14,""))</f>
        <v>0</v>
      </c>
      <c r="L80" s="2">
        <f>IF($B80="","",_xlfn.XLOOKUP($B$54,PROCESOS,'MATRIZ REQUISITOS ISO'!J$7:J$14,""))</f>
        <v>0</v>
      </c>
      <c r="M80" s="2">
        <f>IF($B80="","",_xlfn.XLOOKUP($B$54,PROCESOS,'MATRIZ REQUISITOS ISO'!K$7:K$14,""))</f>
        <v>6</v>
      </c>
      <c r="N80" s="2">
        <f>IF($B80="","",_xlfn.XLOOKUP($B$54,PROCESOS,'MATRIZ REQUISITOS ISO'!L$7:L$14,""))</f>
        <v>6</v>
      </c>
      <c r="O80" s="2">
        <f>IF($B80="","",_xlfn.XLOOKUP($B$54,PROCESOS,'MATRIZ REQUISITOS ISO'!M$7:M$14,""))</f>
        <v>0</v>
      </c>
      <c r="P80" s="2">
        <f>IF($B80="","",_xlfn.XLOOKUP($B$54,PROCESOS,'MATRIZ REQUISITOS ISO'!N$7:N$14,""))</f>
        <v>0</v>
      </c>
      <c r="Q80" s="2">
        <f>IF($B80="","",_xlfn.XLOOKUP($B$54,PROCESOS,'MATRIZ REQUISITOS ISO'!O$7:O$14,""))</f>
        <v>6</v>
      </c>
      <c r="R80" s="2">
        <f>IF($B80="","",_xlfn.XLOOKUP($B$54,PROCESOS,'MATRIZ REQUISITOS ISO'!P$7:P$14,""))</f>
        <v>6</v>
      </c>
      <c r="S80" s="2">
        <f>IF($B80="","",_xlfn.XLOOKUP($B$54,PROCESOS,'MATRIZ REQUISITOS ISO'!Q$7:Q$14,""))</f>
        <v>6</v>
      </c>
      <c r="T80" s="2">
        <f>IF($B80="","",_xlfn.XLOOKUP($B$54,PROCESOS,'MATRIZ REQUISITOS ISO'!R$7:R$14,""))</f>
        <v>6</v>
      </c>
      <c r="U80" s="2">
        <f>IF($B80="","",_xlfn.XLOOKUP($B$54,PROCESOS,'MATRIZ REQUISITOS ISO'!S$7:S$14,""))</f>
        <v>0</v>
      </c>
      <c r="V80" s="2">
        <f>IF($B80="","",_xlfn.XLOOKUP($B$54,PROCESOS,'MATRIZ REQUISITOS ISO'!T$7:T$14,""))</f>
        <v>0</v>
      </c>
      <c r="W80" s="2">
        <f>IF($B80="","",_xlfn.XLOOKUP($B$54,PROCESOS,'MATRIZ REQUISITOS ISO'!U$7:U$14,""))</f>
        <v>0</v>
      </c>
      <c r="X80" s="2">
        <f>IF($B80="","",_xlfn.XLOOKUP($B$54,PROCESOS,'MATRIZ REQUISITOS ISO'!V$7:V$14,""))</f>
        <v>0</v>
      </c>
      <c r="Y80" s="2">
        <f>IF($B80="","",_xlfn.XLOOKUP($B$54,PROCESOS,'MATRIZ REQUISITOS ISO'!W$7:W$14,""))</f>
        <v>0</v>
      </c>
      <c r="Z80" s="2">
        <f>IF($B80="","",_xlfn.XLOOKUP($B$54,PROCESOS,'MATRIZ REQUISITOS ISO'!X$7:X$14,""))</f>
        <v>0</v>
      </c>
      <c r="AA80" s="2">
        <f>IF($B80="","",_xlfn.XLOOKUP($B$54,PROCESOS,'MATRIZ REQUISITOS ISO'!Y$7:Y$14,""))</f>
        <v>6</v>
      </c>
      <c r="AB80" s="2">
        <f>IF($B80="","",_xlfn.XLOOKUP($B$54,PROCESOS,'MATRIZ REQUISITOS ISO'!Z$7:Z$14,""))</f>
        <v>6</v>
      </c>
      <c r="AC80" s="2">
        <f>IF($B80="","",_xlfn.XLOOKUP($B$54,PROCESOS,'MATRIZ REQUISITOS ISO'!AA$7:AA$14,""))</f>
        <v>6</v>
      </c>
      <c r="AD80" s="2">
        <f>IF($B80="","",_xlfn.XLOOKUP($B$54,PROCESOS,'MATRIZ REQUISITOS ISO'!AB$7:AB$14,""))</f>
        <v>6</v>
      </c>
      <c r="AE80" s="2">
        <f>IF($B80="","",_xlfn.XLOOKUP($B$54,PROCESOS,'MATRIZ REQUISITOS ISO'!AC$7:AC$14,""))</f>
        <v>6</v>
      </c>
      <c r="AF80" s="2">
        <f>IF($B80="","",_xlfn.XLOOKUP($B$54,PROCESOS,'MATRIZ REQUISITOS ISO'!AD$7:AD$14,""))</f>
        <v>6</v>
      </c>
      <c r="AG80" s="2">
        <f>IF($B80="","",_xlfn.XLOOKUP($B$54,PROCESOS,'MATRIZ REQUISITOS ISO'!AE$7:AE$14,""))</f>
        <v>6</v>
      </c>
      <c r="AH80" t="str">
        <f t="shared" si="4"/>
        <v>Medición_Análisis_y_Mejora</v>
      </c>
    </row>
    <row r="81" spans="2:34" ht="120">
      <c r="B81" t="s">
        <v>304</v>
      </c>
      <c r="C81" t="s">
        <v>166</v>
      </c>
      <c r="D81" s="4" t="s">
        <v>237</v>
      </c>
      <c r="E81" s="4" t="s">
        <v>193</v>
      </c>
      <c r="F81" s="2">
        <f>IF($B81="","",_xlfn.XLOOKUP($B$54,PROCESOS,'MATRIZ REQUISITOS ISO'!D$7:D$14,""))</f>
        <v>6</v>
      </c>
      <c r="G81" s="2">
        <f>IF($B81="","",_xlfn.XLOOKUP($B$54,PROCESOS,'MATRIZ REQUISITOS ISO'!E$7:E$14,""))</f>
        <v>6</v>
      </c>
      <c r="H81" s="2">
        <f>IF($B81="","",_xlfn.XLOOKUP($B$54,PROCESOS,'MATRIZ REQUISITOS ISO'!F$7:F$14,""))</f>
        <v>0</v>
      </c>
      <c r="I81" s="2">
        <f>IF($B81="","",_xlfn.XLOOKUP($B$54,PROCESOS,'MATRIZ REQUISITOS ISO'!G$7:G$14,""))</f>
        <v>6</v>
      </c>
      <c r="J81" s="2">
        <f>IF($B81="","",_xlfn.XLOOKUP($B$54,PROCESOS,'MATRIZ REQUISITOS ISO'!H$7:H$14,""))</f>
        <v>0</v>
      </c>
      <c r="K81" s="2">
        <f>IF($B81="","",_xlfn.XLOOKUP($B$54,PROCESOS,'MATRIZ REQUISITOS ISO'!I$7:I$14,""))</f>
        <v>0</v>
      </c>
      <c r="L81" s="2">
        <f>IF($B81="","",_xlfn.XLOOKUP($B$54,PROCESOS,'MATRIZ REQUISITOS ISO'!J$7:J$14,""))</f>
        <v>0</v>
      </c>
      <c r="M81" s="2">
        <f>IF($B81="","",_xlfn.XLOOKUP($B$54,PROCESOS,'MATRIZ REQUISITOS ISO'!K$7:K$14,""))</f>
        <v>6</v>
      </c>
      <c r="N81" s="2">
        <f>IF($B81="","",_xlfn.XLOOKUP($B$54,PROCESOS,'MATRIZ REQUISITOS ISO'!L$7:L$14,""))</f>
        <v>6</v>
      </c>
      <c r="O81" s="2">
        <f>IF($B81="","",_xlfn.XLOOKUP($B$54,PROCESOS,'MATRIZ REQUISITOS ISO'!M$7:M$14,""))</f>
        <v>0</v>
      </c>
      <c r="P81" s="2">
        <f>IF($B81="","",_xlfn.XLOOKUP($B$54,PROCESOS,'MATRIZ REQUISITOS ISO'!N$7:N$14,""))</f>
        <v>0</v>
      </c>
      <c r="Q81" s="2">
        <f>IF($B81="","",_xlfn.XLOOKUP($B$54,PROCESOS,'MATRIZ REQUISITOS ISO'!O$7:O$14,""))</f>
        <v>6</v>
      </c>
      <c r="R81" s="2">
        <f>IF($B81="","",_xlfn.XLOOKUP($B$54,PROCESOS,'MATRIZ REQUISITOS ISO'!P$7:P$14,""))</f>
        <v>6</v>
      </c>
      <c r="S81" s="2">
        <f>IF($B81="","",_xlfn.XLOOKUP($B$54,PROCESOS,'MATRIZ REQUISITOS ISO'!Q$7:Q$14,""))</f>
        <v>6</v>
      </c>
      <c r="T81" s="2">
        <f>IF($B81="","",_xlfn.XLOOKUP($B$54,PROCESOS,'MATRIZ REQUISITOS ISO'!R$7:R$14,""))</f>
        <v>6</v>
      </c>
      <c r="U81" s="2">
        <f>IF($B81="","",_xlfn.XLOOKUP($B$54,PROCESOS,'MATRIZ REQUISITOS ISO'!S$7:S$14,""))</f>
        <v>0</v>
      </c>
      <c r="V81" s="2">
        <f>IF($B81="","",_xlfn.XLOOKUP($B$54,PROCESOS,'MATRIZ REQUISITOS ISO'!T$7:T$14,""))</f>
        <v>0</v>
      </c>
      <c r="W81" s="2">
        <f>IF($B81="","",_xlfn.XLOOKUP($B$54,PROCESOS,'MATRIZ REQUISITOS ISO'!U$7:U$14,""))</f>
        <v>0</v>
      </c>
      <c r="X81" s="2">
        <f>IF($B81="","",_xlfn.XLOOKUP($B$54,PROCESOS,'MATRIZ REQUISITOS ISO'!V$7:V$14,""))</f>
        <v>0</v>
      </c>
      <c r="Y81" s="2">
        <f>IF($B81="","",_xlfn.XLOOKUP($B$54,PROCESOS,'MATRIZ REQUISITOS ISO'!W$7:W$14,""))</f>
        <v>0</v>
      </c>
      <c r="Z81" s="2">
        <f>IF($B81="","",_xlfn.XLOOKUP($B$54,PROCESOS,'MATRIZ REQUISITOS ISO'!X$7:X$14,""))</f>
        <v>0</v>
      </c>
      <c r="AA81" s="2">
        <f>IF($B81="","",_xlfn.XLOOKUP($B$54,PROCESOS,'MATRIZ REQUISITOS ISO'!Y$7:Y$14,""))</f>
        <v>6</v>
      </c>
      <c r="AB81" s="2">
        <f>IF($B81="","",_xlfn.XLOOKUP($B$54,PROCESOS,'MATRIZ REQUISITOS ISO'!Z$7:Z$14,""))</f>
        <v>6</v>
      </c>
      <c r="AC81" s="2">
        <f>IF($B81="","",_xlfn.XLOOKUP($B$54,PROCESOS,'MATRIZ REQUISITOS ISO'!AA$7:AA$14,""))</f>
        <v>6</v>
      </c>
      <c r="AD81" s="2">
        <f>IF($B81="","",_xlfn.XLOOKUP($B$54,PROCESOS,'MATRIZ REQUISITOS ISO'!AB$7:AB$14,""))</f>
        <v>6</v>
      </c>
      <c r="AE81" s="2">
        <f>IF($B81="","",_xlfn.XLOOKUP($B$54,PROCESOS,'MATRIZ REQUISITOS ISO'!AC$7:AC$14,""))</f>
        <v>6</v>
      </c>
      <c r="AF81" s="2">
        <f>IF($B81="","",_xlfn.XLOOKUP($B$54,PROCESOS,'MATRIZ REQUISITOS ISO'!AD$7:AD$14,""))</f>
        <v>6</v>
      </c>
      <c r="AG81" s="2">
        <f>IF($B81="","",_xlfn.XLOOKUP($B$54,PROCESOS,'MATRIZ REQUISITOS ISO'!AE$7:AE$14,""))</f>
        <v>6</v>
      </c>
      <c r="AH81" t="str">
        <f t="shared" si="4"/>
        <v>Medición_Análisis_y_Mejora</v>
      </c>
    </row>
    <row r="82" spans="2:34">
      <c r="B82" t="s">
        <v>1420</v>
      </c>
      <c r="C82" t="s">
        <v>166</v>
      </c>
      <c r="D82" s="4" t="s">
        <v>239</v>
      </c>
      <c r="E82" s="4" t="s">
        <v>193</v>
      </c>
      <c r="F82" s="2">
        <f>IF($B82="","",_xlfn.XLOOKUP($B$54,PROCESOS,'MATRIZ REQUISITOS ISO'!D$7:D$14,""))</f>
        <v>6</v>
      </c>
      <c r="G82" s="2">
        <f>IF($B82="","",_xlfn.XLOOKUP($B$54,PROCESOS,'MATRIZ REQUISITOS ISO'!E$7:E$14,""))</f>
        <v>6</v>
      </c>
      <c r="H82" s="2">
        <f>IF($B82="","",_xlfn.XLOOKUP($B$54,PROCESOS,'MATRIZ REQUISITOS ISO'!F$7:F$14,""))</f>
        <v>0</v>
      </c>
      <c r="I82" s="2">
        <f>IF($B82="","",_xlfn.XLOOKUP($B$54,PROCESOS,'MATRIZ REQUISITOS ISO'!G$7:G$14,""))</f>
        <v>6</v>
      </c>
      <c r="J82" s="2">
        <f>IF($B82="","",_xlfn.XLOOKUP($B$54,PROCESOS,'MATRIZ REQUISITOS ISO'!H$7:H$14,""))</f>
        <v>0</v>
      </c>
      <c r="K82" s="2">
        <f>IF($B82="","",_xlfn.XLOOKUP($B$54,PROCESOS,'MATRIZ REQUISITOS ISO'!I$7:I$14,""))</f>
        <v>0</v>
      </c>
      <c r="L82" s="2">
        <f>IF($B82="","",_xlfn.XLOOKUP($B$54,PROCESOS,'MATRIZ REQUISITOS ISO'!J$7:J$14,""))</f>
        <v>0</v>
      </c>
      <c r="M82" s="2">
        <f>IF($B82="","",_xlfn.XLOOKUP($B$54,PROCESOS,'MATRIZ REQUISITOS ISO'!K$7:K$14,""))</f>
        <v>6</v>
      </c>
      <c r="N82" s="2">
        <f>IF($B82="","",_xlfn.XLOOKUP($B$54,PROCESOS,'MATRIZ REQUISITOS ISO'!L$7:L$14,""))</f>
        <v>6</v>
      </c>
      <c r="O82" s="2">
        <f>IF($B82="","",_xlfn.XLOOKUP($B$54,PROCESOS,'MATRIZ REQUISITOS ISO'!M$7:M$14,""))</f>
        <v>0</v>
      </c>
      <c r="P82" s="2">
        <f>IF($B82="","",_xlfn.XLOOKUP($B$54,PROCESOS,'MATRIZ REQUISITOS ISO'!N$7:N$14,""))</f>
        <v>0</v>
      </c>
      <c r="Q82" s="2">
        <f>IF($B82="","",_xlfn.XLOOKUP($B$54,PROCESOS,'MATRIZ REQUISITOS ISO'!O$7:O$14,""))</f>
        <v>6</v>
      </c>
      <c r="R82" s="2">
        <f>IF($B82="","",_xlfn.XLOOKUP($B$54,PROCESOS,'MATRIZ REQUISITOS ISO'!P$7:P$14,""))</f>
        <v>6</v>
      </c>
      <c r="S82" s="2">
        <f>IF($B82="","",_xlfn.XLOOKUP($B$54,PROCESOS,'MATRIZ REQUISITOS ISO'!Q$7:Q$14,""))</f>
        <v>6</v>
      </c>
      <c r="T82" s="2">
        <f>IF($B82="","",_xlfn.XLOOKUP($B$54,PROCESOS,'MATRIZ REQUISITOS ISO'!R$7:R$14,""))</f>
        <v>6</v>
      </c>
      <c r="U82" s="2">
        <f>IF($B82="","",_xlfn.XLOOKUP($B$54,PROCESOS,'MATRIZ REQUISITOS ISO'!S$7:S$14,""))</f>
        <v>0</v>
      </c>
      <c r="V82" s="2">
        <f>IF($B82="","",_xlfn.XLOOKUP($B$54,PROCESOS,'MATRIZ REQUISITOS ISO'!T$7:T$14,""))</f>
        <v>0</v>
      </c>
      <c r="W82" s="2">
        <f>IF($B82="","",_xlfn.XLOOKUP($B$54,PROCESOS,'MATRIZ REQUISITOS ISO'!U$7:U$14,""))</f>
        <v>0</v>
      </c>
      <c r="X82" s="2">
        <f>IF($B82="","",_xlfn.XLOOKUP($B$54,PROCESOS,'MATRIZ REQUISITOS ISO'!V$7:V$14,""))</f>
        <v>0</v>
      </c>
      <c r="Y82" s="2">
        <f>IF($B82="","",_xlfn.XLOOKUP($B$54,PROCESOS,'MATRIZ REQUISITOS ISO'!W$7:W$14,""))</f>
        <v>0</v>
      </c>
      <c r="Z82" s="2">
        <f>IF($B82="","",_xlfn.XLOOKUP($B$54,PROCESOS,'MATRIZ REQUISITOS ISO'!X$7:X$14,""))</f>
        <v>0</v>
      </c>
      <c r="AA82" s="2">
        <f>IF($B82="","",_xlfn.XLOOKUP($B$54,PROCESOS,'MATRIZ REQUISITOS ISO'!Y$7:Y$14,""))</f>
        <v>6</v>
      </c>
      <c r="AB82" s="2">
        <f>IF($B82="","",_xlfn.XLOOKUP($B$54,PROCESOS,'MATRIZ REQUISITOS ISO'!Z$7:Z$14,""))</f>
        <v>6</v>
      </c>
      <c r="AC82" s="2">
        <f>IF($B82="","",_xlfn.XLOOKUP($B$54,PROCESOS,'MATRIZ REQUISITOS ISO'!AA$7:AA$14,""))</f>
        <v>6</v>
      </c>
      <c r="AD82" s="2">
        <f>IF($B82="","",_xlfn.XLOOKUP($B$54,PROCESOS,'MATRIZ REQUISITOS ISO'!AB$7:AB$14,""))</f>
        <v>6</v>
      </c>
      <c r="AE82" s="2">
        <f>IF($B82="","",_xlfn.XLOOKUP($B$54,PROCESOS,'MATRIZ REQUISITOS ISO'!AC$7:AC$14,""))</f>
        <v>6</v>
      </c>
      <c r="AF82" s="2">
        <f>IF($B82="","",_xlfn.XLOOKUP($B$54,PROCESOS,'MATRIZ REQUISITOS ISO'!AD$7:AD$14,""))</f>
        <v>6</v>
      </c>
      <c r="AG82" s="2">
        <f>IF($B82="","",_xlfn.XLOOKUP($B$54,PROCESOS,'MATRIZ REQUISITOS ISO'!AE$7:AE$14,""))</f>
        <v>6</v>
      </c>
      <c r="AH82" t="str">
        <f t="shared" si="4"/>
        <v>Medición_Análisis_y_Mejora</v>
      </c>
    </row>
    <row r="83" spans="2:34" ht="15.75">
      <c r="B83" t="s">
        <v>188</v>
      </c>
      <c r="C83" s="11" t="s">
        <v>189</v>
      </c>
      <c r="D83" s="4" t="s">
        <v>248</v>
      </c>
      <c r="E83" s="4" t="s">
        <v>193</v>
      </c>
      <c r="F83" s="2">
        <f>IF($B83="","",_xlfn.XLOOKUP($B$54,PROCESOS,'MATRIZ REQUISITOS ISO'!D$7:D$14,""))</f>
        <v>6</v>
      </c>
      <c r="G83" s="2">
        <f>IF($B83="","",_xlfn.XLOOKUP($B$54,PROCESOS,'MATRIZ REQUISITOS ISO'!E$7:E$14,""))</f>
        <v>6</v>
      </c>
      <c r="H83" s="2">
        <f>IF($B83="","",_xlfn.XLOOKUP($B$54,PROCESOS,'MATRIZ REQUISITOS ISO'!F$7:F$14,""))</f>
        <v>0</v>
      </c>
      <c r="I83" s="2">
        <f>IF($B83="","",_xlfn.XLOOKUP($B$54,PROCESOS,'MATRIZ REQUISITOS ISO'!G$7:G$14,""))</f>
        <v>6</v>
      </c>
      <c r="J83" s="2">
        <f>IF($B83="","",_xlfn.XLOOKUP($B$54,PROCESOS,'MATRIZ REQUISITOS ISO'!H$7:H$14,""))</f>
        <v>0</v>
      </c>
      <c r="K83" s="2">
        <f>IF($B83="","",_xlfn.XLOOKUP($B$54,PROCESOS,'MATRIZ REQUISITOS ISO'!I$7:I$14,""))</f>
        <v>0</v>
      </c>
      <c r="L83" s="2">
        <f>IF($B83="","",_xlfn.XLOOKUP($B$54,PROCESOS,'MATRIZ REQUISITOS ISO'!J$7:J$14,""))</f>
        <v>0</v>
      </c>
      <c r="M83" s="2">
        <f>IF($B83="","",_xlfn.XLOOKUP($B$54,PROCESOS,'MATRIZ REQUISITOS ISO'!K$7:K$14,""))</f>
        <v>6</v>
      </c>
      <c r="N83" s="2">
        <f>IF($B83="","",_xlfn.XLOOKUP($B$54,PROCESOS,'MATRIZ REQUISITOS ISO'!L$7:L$14,""))</f>
        <v>6</v>
      </c>
      <c r="O83" s="2">
        <f>IF($B83="","",_xlfn.XLOOKUP($B$54,PROCESOS,'MATRIZ REQUISITOS ISO'!M$7:M$14,""))</f>
        <v>0</v>
      </c>
      <c r="P83" s="2">
        <f>IF($B83="","",_xlfn.XLOOKUP($B$54,PROCESOS,'MATRIZ REQUISITOS ISO'!N$7:N$14,""))</f>
        <v>0</v>
      </c>
      <c r="Q83" s="2">
        <f>IF($B83="","",_xlfn.XLOOKUP($B$54,PROCESOS,'MATRIZ REQUISITOS ISO'!O$7:O$14,""))</f>
        <v>6</v>
      </c>
      <c r="R83" s="2">
        <f>IF($B83="","",_xlfn.XLOOKUP($B$54,PROCESOS,'MATRIZ REQUISITOS ISO'!P$7:P$14,""))</f>
        <v>6</v>
      </c>
      <c r="S83" s="2">
        <f>IF($B83="","",_xlfn.XLOOKUP($B$54,PROCESOS,'MATRIZ REQUISITOS ISO'!Q$7:Q$14,""))</f>
        <v>6</v>
      </c>
      <c r="T83" s="2">
        <f>IF($B83="","",_xlfn.XLOOKUP($B$54,PROCESOS,'MATRIZ REQUISITOS ISO'!R$7:R$14,""))</f>
        <v>6</v>
      </c>
      <c r="U83" s="2">
        <f>IF($B83="","",_xlfn.XLOOKUP($B$54,PROCESOS,'MATRIZ REQUISITOS ISO'!S$7:S$14,""))</f>
        <v>0</v>
      </c>
      <c r="V83" s="2">
        <f>IF($B83="","",_xlfn.XLOOKUP($B$54,PROCESOS,'MATRIZ REQUISITOS ISO'!T$7:T$14,""))</f>
        <v>0</v>
      </c>
      <c r="W83" s="2">
        <f>IF($B83="","",_xlfn.XLOOKUP($B$54,PROCESOS,'MATRIZ REQUISITOS ISO'!U$7:U$14,""))</f>
        <v>0</v>
      </c>
      <c r="X83" s="2">
        <f>IF($B83="","",_xlfn.XLOOKUP($B$54,PROCESOS,'MATRIZ REQUISITOS ISO'!V$7:V$14,""))</f>
        <v>0</v>
      </c>
      <c r="Y83" s="2">
        <f>IF($B83="","",_xlfn.XLOOKUP($B$54,PROCESOS,'MATRIZ REQUISITOS ISO'!W$7:W$14,""))</f>
        <v>0</v>
      </c>
      <c r="Z83" s="2">
        <f>IF($B83="","",_xlfn.XLOOKUP($B$54,PROCESOS,'MATRIZ REQUISITOS ISO'!X$7:X$14,""))</f>
        <v>0</v>
      </c>
      <c r="AA83" s="2">
        <f>IF($B83="","",_xlfn.XLOOKUP($B$54,PROCESOS,'MATRIZ REQUISITOS ISO'!Y$7:Y$14,""))</f>
        <v>6</v>
      </c>
      <c r="AB83" s="2">
        <f>IF($B83="","",_xlfn.XLOOKUP($B$54,PROCESOS,'MATRIZ REQUISITOS ISO'!Z$7:Z$14,""))</f>
        <v>6</v>
      </c>
      <c r="AC83" s="2">
        <f>IF($B83="","",_xlfn.XLOOKUP($B$54,PROCESOS,'MATRIZ REQUISITOS ISO'!AA$7:AA$14,""))</f>
        <v>6</v>
      </c>
      <c r="AD83" s="2">
        <f>IF($B83="","",_xlfn.XLOOKUP($B$54,PROCESOS,'MATRIZ REQUISITOS ISO'!AB$7:AB$14,""))</f>
        <v>6</v>
      </c>
      <c r="AE83" s="2">
        <f>IF($B83="","",_xlfn.XLOOKUP($B$54,PROCESOS,'MATRIZ REQUISITOS ISO'!AC$7:AC$14,""))</f>
        <v>6</v>
      </c>
      <c r="AF83" s="2">
        <f>IF($B83="","",_xlfn.XLOOKUP($B$54,PROCESOS,'MATRIZ REQUISITOS ISO'!AD$7:AD$14,""))</f>
        <v>6</v>
      </c>
      <c r="AG83" s="2">
        <f>IF($B83="","",_xlfn.XLOOKUP($B$54,PROCESOS,'MATRIZ REQUISITOS ISO'!AE$7:AE$14,""))</f>
        <v>6</v>
      </c>
      <c r="AH83" t="str">
        <f t="shared" si="4"/>
        <v>Medición_Análisis_y_Mejora</v>
      </c>
    </row>
    <row r="84" spans="2:34" ht="30">
      <c r="B84" t="s">
        <v>165</v>
      </c>
      <c r="C84" t="s">
        <v>166</v>
      </c>
      <c r="D84" s="4" t="s">
        <v>240</v>
      </c>
      <c r="E84" s="4" t="s">
        <v>193</v>
      </c>
      <c r="F84" s="2">
        <f>IF($B84="","",_xlfn.XLOOKUP($B$54,PROCESOS,'MATRIZ REQUISITOS ISO'!D$7:D$14,""))</f>
        <v>6</v>
      </c>
      <c r="G84" s="2">
        <f>IF($B84="","",_xlfn.XLOOKUP($B$54,PROCESOS,'MATRIZ REQUISITOS ISO'!E$7:E$14,""))</f>
        <v>6</v>
      </c>
      <c r="H84" s="2">
        <f>IF($B84="","",_xlfn.XLOOKUP($B$54,PROCESOS,'MATRIZ REQUISITOS ISO'!F$7:F$14,""))</f>
        <v>0</v>
      </c>
      <c r="I84" s="2">
        <f>IF($B84="","",_xlfn.XLOOKUP($B$54,PROCESOS,'MATRIZ REQUISITOS ISO'!G$7:G$14,""))</f>
        <v>6</v>
      </c>
      <c r="J84" s="2">
        <f>IF($B84="","",_xlfn.XLOOKUP($B$54,PROCESOS,'MATRIZ REQUISITOS ISO'!H$7:H$14,""))</f>
        <v>0</v>
      </c>
      <c r="K84" s="2">
        <f>IF($B84="","",_xlfn.XLOOKUP($B$54,PROCESOS,'MATRIZ REQUISITOS ISO'!I$7:I$14,""))</f>
        <v>0</v>
      </c>
      <c r="L84" s="2">
        <f>IF($B84="","",_xlfn.XLOOKUP($B$54,PROCESOS,'MATRIZ REQUISITOS ISO'!J$7:J$14,""))</f>
        <v>0</v>
      </c>
      <c r="M84" s="2">
        <f>IF($B84="","",_xlfn.XLOOKUP($B$54,PROCESOS,'MATRIZ REQUISITOS ISO'!K$7:K$14,""))</f>
        <v>6</v>
      </c>
      <c r="N84" s="2">
        <f>IF($B84="","",_xlfn.XLOOKUP($B$54,PROCESOS,'MATRIZ REQUISITOS ISO'!L$7:L$14,""))</f>
        <v>6</v>
      </c>
      <c r="O84" s="2">
        <f>IF($B84="","",_xlfn.XLOOKUP($B$54,PROCESOS,'MATRIZ REQUISITOS ISO'!M$7:M$14,""))</f>
        <v>0</v>
      </c>
      <c r="P84" s="2">
        <f>IF($B84="","",_xlfn.XLOOKUP($B$54,PROCESOS,'MATRIZ REQUISITOS ISO'!N$7:N$14,""))</f>
        <v>0</v>
      </c>
      <c r="Q84" s="2">
        <f>IF($B84="","",_xlfn.XLOOKUP($B$54,PROCESOS,'MATRIZ REQUISITOS ISO'!O$7:O$14,""))</f>
        <v>6</v>
      </c>
      <c r="R84" s="2">
        <f>IF($B84="","",_xlfn.XLOOKUP($B$54,PROCESOS,'MATRIZ REQUISITOS ISO'!P$7:P$14,""))</f>
        <v>6</v>
      </c>
      <c r="S84" s="2">
        <f>IF($B84="","",_xlfn.XLOOKUP($B$54,PROCESOS,'MATRIZ REQUISITOS ISO'!Q$7:Q$14,""))</f>
        <v>6</v>
      </c>
      <c r="T84" s="2">
        <f>IF($B84="","",_xlfn.XLOOKUP($B$54,PROCESOS,'MATRIZ REQUISITOS ISO'!R$7:R$14,""))</f>
        <v>6</v>
      </c>
      <c r="U84" s="2">
        <f>IF($B84="","",_xlfn.XLOOKUP($B$54,PROCESOS,'MATRIZ REQUISITOS ISO'!S$7:S$14,""))</f>
        <v>0</v>
      </c>
      <c r="V84" s="2">
        <f>IF($B84="","",_xlfn.XLOOKUP($B$54,PROCESOS,'MATRIZ REQUISITOS ISO'!T$7:T$14,""))</f>
        <v>0</v>
      </c>
      <c r="W84" s="2">
        <f>IF($B84="","",_xlfn.XLOOKUP($B$54,PROCESOS,'MATRIZ REQUISITOS ISO'!U$7:U$14,""))</f>
        <v>0</v>
      </c>
      <c r="X84" s="2">
        <f>IF($B84="","",_xlfn.XLOOKUP($B$54,PROCESOS,'MATRIZ REQUISITOS ISO'!V$7:V$14,""))</f>
        <v>0</v>
      </c>
      <c r="Y84" s="2">
        <f>IF($B84="","",_xlfn.XLOOKUP($B$54,PROCESOS,'MATRIZ REQUISITOS ISO'!W$7:W$14,""))</f>
        <v>0</v>
      </c>
      <c r="Z84" s="2">
        <f>IF($B84="","",_xlfn.XLOOKUP($B$54,PROCESOS,'MATRIZ REQUISITOS ISO'!X$7:X$14,""))</f>
        <v>0</v>
      </c>
      <c r="AA84" s="2">
        <f>IF($B84="","",_xlfn.XLOOKUP($B$54,PROCESOS,'MATRIZ REQUISITOS ISO'!Y$7:Y$14,""))</f>
        <v>6</v>
      </c>
      <c r="AB84" s="2">
        <f>IF($B84="","",_xlfn.XLOOKUP($B$54,PROCESOS,'MATRIZ REQUISITOS ISO'!Z$7:Z$14,""))</f>
        <v>6</v>
      </c>
      <c r="AC84" s="2">
        <f>IF($B84="","",_xlfn.XLOOKUP($B$54,PROCESOS,'MATRIZ REQUISITOS ISO'!AA$7:AA$14,""))</f>
        <v>6</v>
      </c>
      <c r="AD84" s="2">
        <f>IF($B84="","",_xlfn.XLOOKUP($B$54,PROCESOS,'MATRIZ REQUISITOS ISO'!AB$7:AB$14,""))</f>
        <v>6</v>
      </c>
      <c r="AE84" s="2">
        <f>IF($B84="","",_xlfn.XLOOKUP($B$54,PROCESOS,'MATRIZ REQUISITOS ISO'!AC$7:AC$14,""))</f>
        <v>6</v>
      </c>
      <c r="AF84" s="2">
        <f>IF($B84="","",_xlfn.XLOOKUP($B$54,PROCESOS,'MATRIZ REQUISITOS ISO'!AD$7:AD$14,""))</f>
        <v>6</v>
      </c>
      <c r="AG84" s="2">
        <f>IF($B84="","",_xlfn.XLOOKUP($B$54,PROCESOS,'MATRIZ REQUISITOS ISO'!AE$7:AE$14,""))</f>
        <v>6</v>
      </c>
      <c r="AH84" t="str">
        <f t="shared" si="4"/>
        <v>Medición_Análisis_y_Mejora</v>
      </c>
    </row>
    <row r="85" spans="2:34" ht="60">
      <c r="B85" t="s">
        <v>182</v>
      </c>
      <c r="C85" t="s">
        <v>179</v>
      </c>
      <c r="D85" s="4" t="s">
        <v>217</v>
      </c>
      <c r="E85" s="4" t="s">
        <v>193</v>
      </c>
      <c r="F85" s="2">
        <f>IF($B85="","",_xlfn.XLOOKUP($B$54,PROCESOS,'MATRIZ REQUISITOS ISO'!D$7:D$14,""))</f>
        <v>6</v>
      </c>
      <c r="G85" s="2">
        <f>IF($B85="","",_xlfn.XLOOKUP($B$54,PROCESOS,'MATRIZ REQUISITOS ISO'!E$7:E$14,""))</f>
        <v>6</v>
      </c>
      <c r="H85" s="2">
        <f>IF($B85="","",_xlfn.XLOOKUP($B$54,PROCESOS,'MATRIZ REQUISITOS ISO'!F$7:F$14,""))</f>
        <v>0</v>
      </c>
      <c r="I85" s="2">
        <f>IF($B85="","",_xlfn.XLOOKUP($B$54,PROCESOS,'MATRIZ REQUISITOS ISO'!G$7:G$14,""))</f>
        <v>6</v>
      </c>
      <c r="J85" s="2">
        <f>IF($B85="","",_xlfn.XLOOKUP($B$54,PROCESOS,'MATRIZ REQUISITOS ISO'!H$7:H$14,""))</f>
        <v>0</v>
      </c>
      <c r="K85" s="2">
        <f>IF($B85="","",_xlfn.XLOOKUP($B$54,PROCESOS,'MATRIZ REQUISITOS ISO'!I$7:I$14,""))</f>
        <v>0</v>
      </c>
      <c r="L85" s="2">
        <f>IF($B85="","",_xlfn.XLOOKUP($B$54,PROCESOS,'MATRIZ REQUISITOS ISO'!J$7:J$14,""))</f>
        <v>0</v>
      </c>
      <c r="M85" s="2">
        <f>IF($B85="","",_xlfn.XLOOKUP($B$54,PROCESOS,'MATRIZ REQUISITOS ISO'!K$7:K$14,""))</f>
        <v>6</v>
      </c>
      <c r="N85" s="2">
        <f>IF($B85="","",_xlfn.XLOOKUP($B$54,PROCESOS,'MATRIZ REQUISITOS ISO'!L$7:L$14,""))</f>
        <v>6</v>
      </c>
      <c r="O85" s="2">
        <f>IF($B85="","",_xlfn.XLOOKUP($B$54,PROCESOS,'MATRIZ REQUISITOS ISO'!M$7:M$14,""))</f>
        <v>0</v>
      </c>
      <c r="P85" s="2">
        <f>IF($B85="","",_xlfn.XLOOKUP($B$54,PROCESOS,'MATRIZ REQUISITOS ISO'!N$7:N$14,""))</f>
        <v>0</v>
      </c>
      <c r="Q85" s="2">
        <f>IF($B85="","",_xlfn.XLOOKUP($B$54,PROCESOS,'MATRIZ REQUISITOS ISO'!O$7:O$14,""))</f>
        <v>6</v>
      </c>
      <c r="R85" s="2">
        <f>IF($B85="","",_xlfn.XLOOKUP($B$54,PROCESOS,'MATRIZ REQUISITOS ISO'!P$7:P$14,""))</f>
        <v>6</v>
      </c>
      <c r="S85" s="2">
        <f>IF($B85="","",_xlfn.XLOOKUP($B$54,PROCESOS,'MATRIZ REQUISITOS ISO'!Q$7:Q$14,""))</f>
        <v>6</v>
      </c>
      <c r="T85" s="2">
        <f>IF($B85="","",_xlfn.XLOOKUP($B$54,PROCESOS,'MATRIZ REQUISITOS ISO'!R$7:R$14,""))</f>
        <v>6</v>
      </c>
      <c r="U85" s="2">
        <f>IF($B85="","",_xlfn.XLOOKUP($B$54,PROCESOS,'MATRIZ REQUISITOS ISO'!S$7:S$14,""))</f>
        <v>0</v>
      </c>
      <c r="V85" s="2">
        <f>IF($B85="","",_xlfn.XLOOKUP($B$54,PROCESOS,'MATRIZ REQUISITOS ISO'!T$7:T$14,""))</f>
        <v>0</v>
      </c>
      <c r="W85" s="2">
        <f>IF($B85="","",_xlfn.XLOOKUP($B$54,PROCESOS,'MATRIZ REQUISITOS ISO'!U$7:U$14,""))</f>
        <v>0</v>
      </c>
      <c r="X85" s="2">
        <f>IF($B85="","",_xlfn.XLOOKUP($B$54,PROCESOS,'MATRIZ REQUISITOS ISO'!V$7:V$14,""))</f>
        <v>0</v>
      </c>
      <c r="Y85" s="2">
        <f>IF($B85="","",_xlfn.XLOOKUP($B$54,PROCESOS,'MATRIZ REQUISITOS ISO'!W$7:W$14,""))</f>
        <v>0</v>
      </c>
      <c r="Z85" s="2">
        <f>IF($B85="","",_xlfn.XLOOKUP($B$54,PROCESOS,'MATRIZ REQUISITOS ISO'!X$7:X$14,""))</f>
        <v>0</v>
      </c>
      <c r="AA85" s="2">
        <f>IF($B85="","",_xlfn.XLOOKUP($B$54,PROCESOS,'MATRIZ REQUISITOS ISO'!Y$7:Y$14,""))</f>
        <v>6</v>
      </c>
      <c r="AB85" s="2">
        <f>IF($B85="","",_xlfn.XLOOKUP($B$54,PROCESOS,'MATRIZ REQUISITOS ISO'!Z$7:Z$14,""))</f>
        <v>6</v>
      </c>
      <c r="AC85" s="2">
        <f>IF($B85="","",_xlfn.XLOOKUP($B$54,PROCESOS,'MATRIZ REQUISITOS ISO'!AA$7:AA$14,""))</f>
        <v>6</v>
      </c>
      <c r="AD85" s="2">
        <f>IF($B85="","",_xlfn.XLOOKUP($B$54,PROCESOS,'MATRIZ REQUISITOS ISO'!AB$7:AB$14,""))</f>
        <v>6</v>
      </c>
      <c r="AE85" s="2">
        <f>IF($B85="","",_xlfn.XLOOKUP($B$54,PROCESOS,'MATRIZ REQUISITOS ISO'!AC$7:AC$14,""))</f>
        <v>6</v>
      </c>
      <c r="AF85" s="2">
        <f>IF($B85="","",_xlfn.XLOOKUP($B$54,PROCESOS,'MATRIZ REQUISITOS ISO'!AD$7:AD$14,""))</f>
        <v>6</v>
      </c>
      <c r="AG85" s="2">
        <f>IF($B85="","",_xlfn.XLOOKUP($B$54,PROCESOS,'MATRIZ REQUISITOS ISO'!AE$7:AE$14,""))</f>
        <v>6</v>
      </c>
      <c r="AH85" t="str">
        <f t="shared" si="4"/>
        <v>Medición_Análisis_y_Mejora</v>
      </c>
    </row>
    <row r="86" spans="2:34">
      <c r="F86" s="2" t="str">
        <f>IF($B86="","",_xlfn.XLOOKUP($B$54,PROCESOS,'MATRIZ REQUISITOS ISO'!D$7:D$14,""))</f>
        <v/>
      </c>
      <c r="G86" s="2" t="str">
        <f>IF($B86="","",_xlfn.XLOOKUP($B$54,PROCESOS,'MATRIZ REQUISITOS ISO'!E$7:E$14,""))</f>
        <v/>
      </c>
      <c r="H86" s="2" t="str">
        <f>IF($B86="","",_xlfn.XLOOKUP($B$54,PROCESOS,'MATRIZ REQUISITOS ISO'!F$7:F$14,""))</f>
        <v/>
      </c>
      <c r="I86" s="2" t="str">
        <f>IF($B86="","",_xlfn.XLOOKUP($B$54,PROCESOS,'MATRIZ REQUISITOS ISO'!G$7:G$14,""))</f>
        <v/>
      </c>
      <c r="J86" s="2" t="str">
        <f>IF($B86="","",_xlfn.XLOOKUP($B$54,PROCESOS,'MATRIZ REQUISITOS ISO'!H$7:H$14,""))</f>
        <v/>
      </c>
      <c r="K86" s="2" t="str">
        <f>IF($B86="","",_xlfn.XLOOKUP($B$54,PROCESOS,'MATRIZ REQUISITOS ISO'!I$7:I$14,""))</f>
        <v/>
      </c>
      <c r="L86" s="2" t="str">
        <f>IF($B86="","",_xlfn.XLOOKUP($B$54,PROCESOS,'MATRIZ REQUISITOS ISO'!J$7:J$14,""))</f>
        <v/>
      </c>
      <c r="M86" s="2" t="str">
        <f>IF($B86="","",_xlfn.XLOOKUP($B$54,PROCESOS,'MATRIZ REQUISITOS ISO'!K$7:K$14,""))</f>
        <v/>
      </c>
      <c r="N86" s="2" t="str">
        <f>IF($B86="","",_xlfn.XLOOKUP($B$54,PROCESOS,'MATRIZ REQUISITOS ISO'!L$7:L$14,""))</f>
        <v/>
      </c>
      <c r="O86" s="2" t="str">
        <f>IF($B86="","",_xlfn.XLOOKUP($B$54,PROCESOS,'MATRIZ REQUISITOS ISO'!M$7:M$14,""))</f>
        <v/>
      </c>
      <c r="P86" s="2" t="str">
        <f>IF($B86="","",_xlfn.XLOOKUP($B$54,PROCESOS,'MATRIZ REQUISITOS ISO'!N$7:N$14,""))</f>
        <v/>
      </c>
      <c r="Q86" s="2" t="str">
        <f>IF($B86="","",_xlfn.XLOOKUP($B$54,PROCESOS,'MATRIZ REQUISITOS ISO'!O$7:O$14,""))</f>
        <v/>
      </c>
      <c r="R86" s="2" t="str">
        <f>IF($B86="","",_xlfn.XLOOKUP($B$54,PROCESOS,'MATRIZ REQUISITOS ISO'!P$7:P$14,""))</f>
        <v/>
      </c>
      <c r="S86" s="2" t="str">
        <f>IF($B86="","",_xlfn.XLOOKUP($B$54,PROCESOS,'MATRIZ REQUISITOS ISO'!Q$7:Q$14,""))</f>
        <v/>
      </c>
      <c r="T86" s="2" t="str">
        <f>IF($B86="","",_xlfn.XLOOKUP($B$54,PROCESOS,'MATRIZ REQUISITOS ISO'!R$7:R$14,""))</f>
        <v/>
      </c>
      <c r="U86" s="2" t="str">
        <f>IF($B86="","",_xlfn.XLOOKUP($B$54,PROCESOS,'MATRIZ REQUISITOS ISO'!S$7:S$14,""))</f>
        <v/>
      </c>
      <c r="V86" s="2" t="str">
        <f>IF($B86="","",_xlfn.XLOOKUP($B$54,PROCESOS,'MATRIZ REQUISITOS ISO'!T$7:T$14,""))</f>
        <v/>
      </c>
      <c r="W86" s="2" t="str">
        <f>IF($B86="","",_xlfn.XLOOKUP($B$54,PROCESOS,'MATRIZ REQUISITOS ISO'!U$7:U$14,""))</f>
        <v/>
      </c>
      <c r="X86" s="2" t="str">
        <f>IF($B86="","",_xlfn.XLOOKUP($B$54,PROCESOS,'MATRIZ REQUISITOS ISO'!V$7:V$14,""))</f>
        <v/>
      </c>
      <c r="Y86" s="2" t="str">
        <f>IF($B86="","",_xlfn.XLOOKUP($B$54,PROCESOS,'MATRIZ REQUISITOS ISO'!W$7:W$14,""))</f>
        <v/>
      </c>
      <c r="Z86" s="2" t="str">
        <f>IF($B86="","",_xlfn.XLOOKUP($B$54,PROCESOS,'MATRIZ REQUISITOS ISO'!X$7:X$14,""))</f>
        <v/>
      </c>
      <c r="AA86" s="2" t="str">
        <f>IF($B86="","",_xlfn.XLOOKUP($B$54,PROCESOS,'MATRIZ REQUISITOS ISO'!Y$7:Y$14,""))</f>
        <v/>
      </c>
      <c r="AB86" s="2" t="str">
        <f>IF($B86="","",_xlfn.XLOOKUP($B$54,PROCESOS,'MATRIZ REQUISITOS ISO'!Z$7:Z$14,""))</f>
        <v/>
      </c>
      <c r="AC86" s="2" t="str">
        <f>IF($B86="","",_xlfn.XLOOKUP($B$54,PROCESOS,'MATRIZ REQUISITOS ISO'!AA$7:AA$14,""))</f>
        <v/>
      </c>
      <c r="AD86" s="2" t="str">
        <f>IF($B86="","",_xlfn.XLOOKUP($B$54,PROCESOS,'MATRIZ REQUISITOS ISO'!AB$7:AB$14,""))</f>
        <v/>
      </c>
      <c r="AE86" s="2" t="str">
        <f>IF($B86="","",_xlfn.XLOOKUP($B$54,PROCESOS,'MATRIZ REQUISITOS ISO'!AC$7:AC$14,""))</f>
        <v/>
      </c>
      <c r="AF86" s="2" t="str">
        <f>IF($B86="","",_xlfn.XLOOKUP($B$54,PROCESOS,'MATRIZ REQUISITOS ISO'!AD$7:AD$14,""))</f>
        <v/>
      </c>
      <c r="AG86" s="2" t="str">
        <f>IF($B86="","",_xlfn.XLOOKUP($B$54,PROCESOS,'MATRIZ REQUISITOS ISO'!AE$7:AE$14,""))</f>
        <v/>
      </c>
      <c r="AH86" t="str">
        <f t="shared" si="4"/>
        <v>Medición_Análisis_y_Mejora</v>
      </c>
    </row>
    <row r="87" spans="2:34" ht="29.25" thickBot="1">
      <c r="B87" s="9" t="s">
        <v>27</v>
      </c>
      <c r="E87" s="124" t="s">
        <v>0</v>
      </c>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row>
    <row r="88" spans="2:34" ht="38.25" thickBot="1">
      <c r="B88" s="12" t="s">
        <v>123</v>
      </c>
      <c r="C88" s="12" t="s">
        <v>124</v>
      </c>
      <c r="D88" s="17" t="s">
        <v>125</v>
      </c>
      <c r="E88" s="13" t="s">
        <v>126</v>
      </c>
      <c r="F88" s="13" t="s">
        <v>127</v>
      </c>
      <c r="G88" s="13" t="s">
        <v>128</v>
      </c>
      <c r="H88" s="13" t="s">
        <v>129</v>
      </c>
      <c r="I88" s="13" t="s">
        <v>130</v>
      </c>
      <c r="J88" s="13" t="s">
        <v>131</v>
      </c>
      <c r="K88" s="13" t="s">
        <v>132</v>
      </c>
      <c r="L88" s="13" t="s">
        <v>133</v>
      </c>
      <c r="M88" s="13" t="s">
        <v>134</v>
      </c>
      <c r="N88" s="13" t="s">
        <v>135</v>
      </c>
      <c r="O88" s="13" t="s">
        <v>136</v>
      </c>
      <c r="P88" s="13" t="s">
        <v>137</v>
      </c>
      <c r="Q88" s="13" t="s">
        <v>138</v>
      </c>
      <c r="R88" s="13" t="s">
        <v>139</v>
      </c>
      <c r="S88" s="13" t="s">
        <v>140</v>
      </c>
      <c r="T88" s="13" t="s">
        <v>141</v>
      </c>
      <c r="U88" s="13" t="s">
        <v>142</v>
      </c>
      <c r="V88" s="13" t="s">
        <v>143</v>
      </c>
      <c r="W88" s="13" t="s">
        <v>144</v>
      </c>
      <c r="X88" s="13" t="s">
        <v>145</v>
      </c>
      <c r="Y88" s="13" t="s">
        <v>146</v>
      </c>
      <c r="Z88" s="13" t="s">
        <v>147</v>
      </c>
      <c r="AA88" s="13" t="s">
        <v>148</v>
      </c>
      <c r="AB88" s="13" t="s">
        <v>149</v>
      </c>
      <c r="AC88" s="13" t="s">
        <v>150</v>
      </c>
      <c r="AD88" s="13" t="s">
        <v>151</v>
      </c>
      <c r="AE88" s="13" t="s">
        <v>152</v>
      </c>
      <c r="AF88" s="13" t="s">
        <v>153</v>
      </c>
      <c r="AG88" s="13" t="s">
        <v>154</v>
      </c>
      <c r="AH88" s="13" t="s">
        <v>215</v>
      </c>
    </row>
    <row r="89" spans="2:34" ht="75">
      <c r="B89" s="6" t="s">
        <v>205</v>
      </c>
      <c r="C89" s="6" t="s">
        <v>166</v>
      </c>
      <c r="D89" s="4" t="s">
        <v>1448</v>
      </c>
      <c r="E89" s="4"/>
      <c r="F89" s="2">
        <f>IF($B89="","",_xlfn.XLOOKUP($B$87,PROCESOS,'MATRIZ REQUISITOS ISO'!D$7:D$14,""))</f>
        <v>0</v>
      </c>
      <c r="G89" s="2">
        <f>IF($B89="","",_xlfn.XLOOKUP($B$87,PROCESOS,'MATRIZ REQUISITOS ISO'!E$7:E$14,""))</f>
        <v>7</v>
      </c>
      <c r="H89" s="2">
        <f>IF($B89="","",_xlfn.XLOOKUP($B$87,PROCESOS,'MATRIZ REQUISITOS ISO'!F$7:F$14,""))</f>
        <v>0</v>
      </c>
      <c r="I89" s="2">
        <f>IF($B89="","",_xlfn.XLOOKUP($B$87,PROCESOS,'MATRIZ REQUISITOS ISO'!G$7:G$14,""))</f>
        <v>7</v>
      </c>
      <c r="J89" s="2">
        <f>IF($B89="","",_xlfn.XLOOKUP($B$87,PROCESOS,'MATRIZ REQUISITOS ISO'!H$7:H$14,""))</f>
        <v>0</v>
      </c>
      <c r="K89" s="2">
        <f>IF($B89="","",_xlfn.XLOOKUP($B$87,PROCESOS,'MATRIZ REQUISITOS ISO'!I$7:I$14,""))</f>
        <v>0</v>
      </c>
      <c r="L89" s="2">
        <f>IF($B89="","",_xlfn.XLOOKUP($B$87,PROCESOS,'MATRIZ REQUISITOS ISO'!J$7:J$14,""))</f>
        <v>0</v>
      </c>
      <c r="M89" s="2">
        <f>IF($B89="","",_xlfn.XLOOKUP($B$87,PROCESOS,'MATRIZ REQUISITOS ISO'!K$7:K$14,""))</f>
        <v>7</v>
      </c>
      <c r="N89" s="2">
        <f>IF($B89="","",_xlfn.XLOOKUP($B$87,PROCESOS,'MATRIZ REQUISITOS ISO'!L$7:L$14,""))</f>
        <v>7</v>
      </c>
      <c r="O89" s="2">
        <f>IF($B89="","",_xlfn.XLOOKUP($B$87,PROCESOS,'MATRIZ REQUISITOS ISO'!M$7:M$14,""))</f>
        <v>0</v>
      </c>
      <c r="P89" s="2">
        <f>IF($B89="","",_xlfn.XLOOKUP($B$87,PROCESOS,'MATRIZ REQUISITOS ISO'!N$7:N$14,""))</f>
        <v>7</v>
      </c>
      <c r="Q89" s="2">
        <f>IF($B89="","",_xlfn.XLOOKUP($B$87,PROCESOS,'MATRIZ REQUISITOS ISO'!O$7:O$14,""))</f>
        <v>7</v>
      </c>
      <c r="R89" s="2">
        <f>IF($B89="","",_xlfn.XLOOKUP($B$87,PROCESOS,'MATRIZ REQUISITOS ISO'!P$7:P$14,""))</f>
        <v>7</v>
      </c>
      <c r="S89" s="2">
        <f>IF($B89="","",_xlfn.XLOOKUP($B$87,PROCESOS,'MATRIZ REQUISITOS ISO'!Q$7:Q$14,""))</f>
        <v>7</v>
      </c>
      <c r="T89" s="2">
        <f>IF($B89="","",_xlfn.XLOOKUP($B$87,PROCESOS,'MATRIZ REQUISITOS ISO'!R$7:R$14,""))</f>
        <v>7</v>
      </c>
      <c r="U89" s="2">
        <f>IF($B89="","",_xlfn.XLOOKUP($B$87,PROCESOS,'MATRIZ REQUISITOS ISO'!S$7:S$14,""))</f>
        <v>0</v>
      </c>
      <c r="V89" s="2">
        <f>IF($B89="","",_xlfn.XLOOKUP($B$87,PROCESOS,'MATRIZ REQUISITOS ISO'!T$7:T$14,""))</f>
        <v>0</v>
      </c>
      <c r="W89" s="2">
        <f>IF($B89="","",_xlfn.XLOOKUP($B$87,PROCESOS,'MATRIZ REQUISITOS ISO'!U$7:U$14,""))</f>
        <v>0</v>
      </c>
      <c r="X89" s="2">
        <f>IF($B89="","",_xlfn.XLOOKUP($B$87,PROCESOS,'MATRIZ REQUISITOS ISO'!V$7:V$14,""))</f>
        <v>0</v>
      </c>
      <c r="Y89" s="2">
        <f>IF($B89="","",_xlfn.XLOOKUP($B$87,PROCESOS,'MATRIZ REQUISITOS ISO'!W$7:W$14,""))</f>
        <v>0</v>
      </c>
      <c r="Z89" s="2">
        <f>IF($B89="","",_xlfn.XLOOKUP($B$87,PROCESOS,'MATRIZ REQUISITOS ISO'!X$7:X$14,""))</f>
        <v>0</v>
      </c>
      <c r="AA89" s="2">
        <f>IF($B89="","",_xlfn.XLOOKUP($B$87,PROCESOS,'MATRIZ REQUISITOS ISO'!Y$7:Y$14,""))</f>
        <v>7</v>
      </c>
      <c r="AB89" s="2">
        <f>IF($B89="","",_xlfn.XLOOKUP($B$87,PROCESOS,'MATRIZ REQUISITOS ISO'!Z$7:Z$14,""))</f>
        <v>7</v>
      </c>
      <c r="AC89" s="2">
        <f>IF($B89="","",_xlfn.XLOOKUP($B$87,PROCESOS,'MATRIZ REQUISITOS ISO'!AA$7:AA$14,""))</f>
        <v>0</v>
      </c>
      <c r="AD89" s="2">
        <f>IF($B89="","",_xlfn.XLOOKUP($B$87,PROCESOS,'MATRIZ REQUISITOS ISO'!AB$7:AB$14,""))</f>
        <v>7</v>
      </c>
      <c r="AE89" s="2">
        <f>IF($B89="","",_xlfn.XLOOKUP($B$87,PROCESOS,'MATRIZ REQUISITOS ISO'!AC$7:AC$14,""))</f>
        <v>7</v>
      </c>
      <c r="AF89" s="2">
        <f>IF($B89="","",_xlfn.XLOOKUP($B$87,PROCESOS,'MATRIZ REQUISITOS ISO'!AD$7:AD$14,""))</f>
        <v>7</v>
      </c>
      <c r="AG89" s="2">
        <f>IF($B89="","",_xlfn.XLOOKUP($B$87,PROCESOS,'MATRIZ REQUISITOS ISO'!AE$7:AE$14,""))</f>
        <v>7</v>
      </c>
      <c r="AH89" t="str">
        <f t="shared" ref="AH89:AH94" si="5">$B$87</f>
        <v>Proyectos_e_Infraestructura</v>
      </c>
    </row>
    <row r="90" spans="2:34" ht="75">
      <c r="B90" t="s">
        <v>206</v>
      </c>
      <c r="C90" s="6" t="s">
        <v>166</v>
      </c>
      <c r="D90" s="4" t="s">
        <v>1447</v>
      </c>
      <c r="E90" s="4"/>
      <c r="F90" s="2">
        <f>IF($B90="","",_xlfn.XLOOKUP($B$87,PROCESOS,'MATRIZ REQUISITOS ISO'!D$7:D$14,""))</f>
        <v>0</v>
      </c>
      <c r="G90" s="2">
        <f>IF($B90="","",_xlfn.XLOOKUP($B$87,PROCESOS,'MATRIZ REQUISITOS ISO'!E$7:E$14,""))</f>
        <v>7</v>
      </c>
      <c r="H90" s="2">
        <f>IF($B90="","",_xlfn.XLOOKUP($B$87,PROCESOS,'MATRIZ REQUISITOS ISO'!F$7:F$14,""))</f>
        <v>0</v>
      </c>
      <c r="I90" s="2">
        <f>IF($B90="","",_xlfn.XLOOKUP($B$87,PROCESOS,'MATRIZ REQUISITOS ISO'!G$7:G$14,""))</f>
        <v>7</v>
      </c>
      <c r="J90" s="2">
        <f>IF($B90="","",_xlfn.XLOOKUP($B$87,PROCESOS,'MATRIZ REQUISITOS ISO'!H$7:H$14,""))</f>
        <v>0</v>
      </c>
      <c r="K90" s="2">
        <f>IF($B90="","",_xlfn.XLOOKUP($B$87,PROCESOS,'MATRIZ REQUISITOS ISO'!I$7:I$14,""))</f>
        <v>0</v>
      </c>
      <c r="L90" s="2">
        <f>IF($B90="","",_xlfn.XLOOKUP($B$87,PROCESOS,'MATRIZ REQUISITOS ISO'!J$7:J$14,""))</f>
        <v>0</v>
      </c>
      <c r="M90" s="2">
        <f>IF($B90="","",_xlfn.XLOOKUP($B$87,PROCESOS,'MATRIZ REQUISITOS ISO'!K$7:K$14,""))</f>
        <v>7</v>
      </c>
      <c r="N90" s="2">
        <f>IF($B90="","",_xlfn.XLOOKUP($B$87,PROCESOS,'MATRIZ REQUISITOS ISO'!L$7:L$14,""))</f>
        <v>7</v>
      </c>
      <c r="O90" s="2">
        <f>IF($B90="","",_xlfn.XLOOKUP($B$87,PROCESOS,'MATRIZ REQUISITOS ISO'!M$7:M$14,""))</f>
        <v>0</v>
      </c>
      <c r="P90" s="2">
        <f>IF($B90="","",_xlfn.XLOOKUP($B$87,PROCESOS,'MATRIZ REQUISITOS ISO'!N$7:N$14,""))</f>
        <v>7</v>
      </c>
      <c r="Q90" s="2">
        <f>IF($B90="","",_xlfn.XLOOKUP($B$87,PROCESOS,'MATRIZ REQUISITOS ISO'!O$7:O$14,""))</f>
        <v>7</v>
      </c>
      <c r="R90" s="2">
        <f>IF($B90="","",_xlfn.XLOOKUP($B$87,PROCESOS,'MATRIZ REQUISITOS ISO'!P$7:P$14,""))</f>
        <v>7</v>
      </c>
      <c r="S90" s="2">
        <f>IF($B90="","",_xlfn.XLOOKUP($B$87,PROCESOS,'MATRIZ REQUISITOS ISO'!Q$7:Q$14,""))</f>
        <v>7</v>
      </c>
      <c r="T90" s="2">
        <f>IF($B90="","",_xlfn.XLOOKUP($B$87,PROCESOS,'MATRIZ REQUISITOS ISO'!R$7:R$14,""))</f>
        <v>7</v>
      </c>
      <c r="U90" s="2">
        <f>IF($B90="","",_xlfn.XLOOKUP($B$87,PROCESOS,'MATRIZ REQUISITOS ISO'!S$7:S$14,""))</f>
        <v>0</v>
      </c>
      <c r="V90" s="2">
        <f>IF($B90="","",_xlfn.XLOOKUP($B$87,PROCESOS,'MATRIZ REQUISITOS ISO'!T$7:T$14,""))</f>
        <v>0</v>
      </c>
      <c r="W90" s="2">
        <f>IF($B90="","",_xlfn.XLOOKUP($B$87,PROCESOS,'MATRIZ REQUISITOS ISO'!U$7:U$14,""))</f>
        <v>0</v>
      </c>
      <c r="X90" s="2">
        <f>IF($B90="","",_xlfn.XLOOKUP($B$87,PROCESOS,'MATRIZ REQUISITOS ISO'!V$7:V$14,""))</f>
        <v>0</v>
      </c>
      <c r="Y90" s="2">
        <f>IF($B90="","",_xlfn.XLOOKUP($B$87,PROCESOS,'MATRIZ REQUISITOS ISO'!W$7:W$14,""))</f>
        <v>0</v>
      </c>
      <c r="Z90" s="2">
        <f>IF($B90="","",_xlfn.XLOOKUP($B$87,PROCESOS,'MATRIZ REQUISITOS ISO'!X$7:X$14,""))</f>
        <v>0</v>
      </c>
      <c r="AA90" s="2">
        <f>IF($B90="","",_xlfn.XLOOKUP($B$87,PROCESOS,'MATRIZ REQUISITOS ISO'!Y$7:Y$14,""))</f>
        <v>7</v>
      </c>
      <c r="AB90" s="2">
        <f>IF($B90="","",_xlfn.XLOOKUP($B$87,PROCESOS,'MATRIZ REQUISITOS ISO'!Z$7:Z$14,""))</f>
        <v>7</v>
      </c>
      <c r="AC90" s="2">
        <f>IF($B90="","",_xlfn.XLOOKUP($B$87,PROCESOS,'MATRIZ REQUISITOS ISO'!AA$7:AA$14,""))</f>
        <v>0</v>
      </c>
      <c r="AD90" s="2">
        <f>IF($B90="","",_xlfn.XLOOKUP($B$87,PROCESOS,'MATRIZ REQUISITOS ISO'!AB$7:AB$14,""))</f>
        <v>7</v>
      </c>
      <c r="AE90" s="2">
        <f>IF($B90="","",_xlfn.XLOOKUP($B$87,PROCESOS,'MATRIZ REQUISITOS ISO'!AC$7:AC$14,""))</f>
        <v>7</v>
      </c>
      <c r="AF90" s="2">
        <f>IF($B90="","",_xlfn.XLOOKUP($B$87,PROCESOS,'MATRIZ REQUISITOS ISO'!AD$7:AD$14,""))</f>
        <v>7</v>
      </c>
      <c r="AG90" s="2">
        <f>IF($B90="","",_xlfn.XLOOKUP($B$87,PROCESOS,'MATRIZ REQUISITOS ISO'!AE$7:AE$14,""))</f>
        <v>7</v>
      </c>
      <c r="AH90" t="str">
        <f t="shared" si="5"/>
        <v>Proyectos_e_Infraestructura</v>
      </c>
    </row>
    <row r="91" spans="2:34" ht="60">
      <c r="B91" s="6" t="s">
        <v>1420</v>
      </c>
      <c r="C91" s="6" t="s">
        <v>166</v>
      </c>
      <c r="D91" s="4" t="s">
        <v>203</v>
      </c>
      <c r="E91" s="4"/>
      <c r="F91" s="2">
        <f>IF($B91="","",_xlfn.XLOOKUP($B$87,PROCESOS,'MATRIZ REQUISITOS ISO'!D$7:D$14,""))</f>
        <v>0</v>
      </c>
      <c r="G91" s="2">
        <f>IF($B91="","",_xlfn.XLOOKUP($B$87,PROCESOS,'MATRIZ REQUISITOS ISO'!E$7:E$14,""))</f>
        <v>7</v>
      </c>
      <c r="H91" s="2">
        <f>IF($B91="","",_xlfn.XLOOKUP($B$87,PROCESOS,'MATRIZ REQUISITOS ISO'!F$7:F$14,""))</f>
        <v>0</v>
      </c>
      <c r="I91" s="2">
        <f>IF($B91="","",_xlfn.XLOOKUP($B$87,PROCESOS,'MATRIZ REQUISITOS ISO'!G$7:G$14,""))</f>
        <v>7</v>
      </c>
      <c r="J91" s="2">
        <f>IF($B91="","",_xlfn.XLOOKUP($B$87,PROCESOS,'MATRIZ REQUISITOS ISO'!H$7:H$14,""))</f>
        <v>0</v>
      </c>
      <c r="K91" s="2">
        <f>IF($B91="","",_xlfn.XLOOKUP($B$87,PROCESOS,'MATRIZ REQUISITOS ISO'!I$7:I$14,""))</f>
        <v>0</v>
      </c>
      <c r="L91" s="2">
        <f>IF($B91="","",_xlfn.XLOOKUP($B$87,PROCESOS,'MATRIZ REQUISITOS ISO'!J$7:J$14,""))</f>
        <v>0</v>
      </c>
      <c r="M91" s="2">
        <f>IF($B91="","",_xlfn.XLOOKUP($B$87,PROCESOS,'MATRIZ REQUISITOS ISO'!K$7:K$14,""))</f>
        <v>7</v>
      </c>
      <c r="N91" s="2">
        <f>IF($B91="","",_xlfn.XLOOKUP($B$87,PROCESOS,'MATRIZ REQUISITOS ISO'!L$7:L$14,""))</f>
        <v>7</v>
      </c>
      <c r="O91" s="2">
        <f>IF($B91="","",_xlfn.XLOOKUP($B$87,PROCESOS,'MATRIZ REQUISITOS ISO'!M$7:M$14,""))</f>
        <v>0</v>
      </c>
      <c r="P91" s="2">
        <f>IF($B91="","",_xlfn.XLOOKUP($B$87,PROCESOS,'MATRIZ REQUISITOS ISO'!N$7:N$14,""))</f>
        <v>7</v>
      </c>
      <c r="Q91" s="2">
        <f>IF($B91="","",_xlfn.XLOOKUP($B$87,PROCESOS,'MATRIZ REQUISITOS ISO'!O$7:O$14,""))</f>
        <v>7</v>
      </c>
      <c r="R91" s="2">
        <f>IF($B91="","",_xlfn.XLOOKUP($B$87,PROCESOS,'MATRIZ REQUISITOS ISO'!P$7:P$14,""))</f>
        <v>7</v>
      </c>
      <c r="S91" s="2">
        <f>IF($B91="","",_xlfn.XLOOKUP($B$87,PROCESOS,'MATRIZ REQUISITOS ISO'!Q$7:Q$14,""))</f>
        <v>7</v>
      </c>
      <c r="T91" s="2">
        <f>IF($B91="","",_xlfn.XLOOKUP($B$87,PROCESOS,'MATRIZ REQUISITOS ISO'!R$7:R$14,""))</f>
        <v>7</v>
      </c>
      <c r="U91" s="2">
        <f>IF($B91="","",_xlfn.XLOOKUP($B$87,PROCESOS,'MATRIZ REQUISITOS ISO'!S$7:S$14,""))</f>
        <v>0</v>
      </c>
      <c r="V91" s="2">
        <f>IF($B91="","",_xlfn.XLOOKUP($B$87,PROCESOS,'MATRIZ REQUISITOS ISO'!T$7:T$14,""))</f>
        <v>0</v>
      </c>
      <c r="W91" s="2">
        <f>IF($B91="","",_xlfn.XLOOKUP($B$87,PROCESOS,'MATRIZ REQUISITOS ISO'!U$7:U$14,""))</f>
        <v>0</v>
      </c>
      <c r="X91" s="2">
        <f>IF($B91="","",_xlfn.XLOOKUP($B$87,PROCESOS,'MATRIZ REQUISITOS ISO'!V$7:V$14,""))</f>
        <v>0</v>
      </c>
      <c r="Y91" s="2">
        <f>IF($B91="","",_xlfn.XLOOKUP($B$87,PROCESOS,'MATRIZ REQUISITOS ISO'!W$7:W$14,""))</f>
        <v>0</v>
      </c>
      <c r="Z91" s="2">
        <f>IF($B91="","",_xlfn.XLOOKUP($B$87,PROCESOS,'MATRIZ REQUISITOS ISO'!X$7:X$14,""))</f>
        <v>0</v>
      </c>
      <c r="AA91" s="2">
        <f>IF($B91="","",_xlfn.XLOOKUP($B$87,PROCESOS,'MATRIZ REQUISITOS ISO'!Y$7:Y$14,""))</f>
        <v>7</v>
      </c>
      <c r="AB91" s="2">
        <f>IF($B91="","",_xlfn.XLOOKUP($B$87,PROCESOS,'MATRIZ REQUISITOS ISO'!Z$7:Z$14,""))</f>
        <v>7</v>
      </c>
      <c r="AC91" s="2">
        <f>IF($B91="","",_xlfn.XLOOKUP($B$87,PROCESOS,'MATRIZ REQUISITOS ISO'!AA$7:AA$14,""))</f>
        <v>0</v>
      </c>
      <c r="AD91" s="2">
        <f>IF($B91="","",_xlfn.XLOOKUP($B$87,PROCESOS,'MATRIZ REQUISITOS ISO'!AB$7:AB$14,""))</f>
        <v>7</v>
      </c>
      <c r="AE91" s="2">
        <f>IF($B91="","",_xlfn.XLOOKUP($B$87,PROCESOS,'MATRIZ REQUISITOS ISO'!AC$7:AC$14,""))</f>
        <v>7</v>
      </c>
      <c r="AF91" s="2">
        <f>IF($B91="","",_xlfn.XLOOKUP($B$87,PROCESOS,'MATRIZ REQUISITOS ISO'!AD$7:AD$14,""))</f>
        <v>7</v>
      </c>
      <c r="AG91" s="2">
        <f>IF($B91="","",_xlfn.XLOOKUP($B$87,PROCESOS,'MATRIZ REQUISITOS ISO'!AE$7:AE$14,""))</f>
        <v>7</v>
      </c>
      <c r="AH91" t="str">
        <f t="shared" si="5"/>
        <v>Proyectos_e_Infraestructura</v>
      </c>
    </row>
    <row r="92" spans="2:34" ht="45">
      <c r="B92" t="s">
        <v>165</v>
      </c>
      <c r="C92" t="s">
        <v>166</v>
      </c>
      <c r="D92" s="4" t="s">
        <v>208</v>
      </c>
      <c r="E92" s="4"/>
      <c r="F92" s="2">
        <f>IF($B92="","",_xlfn.XLOOKUP($B$87,PROCESOS,'MATRIZ REQUISITOS ISO'!D$7:D$14,""))</f>
        <v>0</v>
      </c>
      <c r="G92" s="2">
        <f>IF($B92="","",_xlfn.XLOOKUP($B$87,PROCESOS,'MATRIZ REQUISITOS ISO'!E$7:E$14,""))</f>
        <v>7</v>
      </c>
      <c r="H92" s="2">
        <f>IF($B92="","",_xlfn.XLOOKUP($B$87,PROCESOS,'MATRIZ REQUISITOS ISO'!F$7:F$14,""))</f>
        <v>0</v>
      </c>
      <c r="I92" s="2">
        <f>IF($B92="","",_xlfn.XLOOKUP($B$87,PROCESOS,'MATRIZ REQUISITOS ISO'!G$7:G$14,""))</f>
        <v>7</v>
      </c>
      <c r="J92" s="2">
        <f>IF($B92="","",_xlfn.XLOOKUP($B$87,PROCESOS,'MATRIZ REQUISITOS ISO'!H$7:H$14,""))</f>
        <v>0</v>
      </c>
      <c r="K92" s="2">
        <f>IF($B92="","",_xlfn.XLOOKUP($B$87,PROCESOS,'MATRIZ REQUISITOS ISO'!I$7:I$14,""))</f>
        <v>0</v>
      </c>
      <c r="L92" s="2">
        <f>IF($B92="","",_xlfn.XLOOKUP($B$87,PROCESOS,'MATRIZ REQUISITOS ISO'!J$7:J$14,""))</f>
        <v>0</v>
      </c>
      <c r="M92" s="2">
        <f>IF($B92="","",_xlfn.XLOOKUP($B$87,PROCESOS,'MATRIZ REQUISITOS ISO'!K$7:K$14,""))</f>
        <v>7</v>
      </c>
      <c r="N92" s="2">
        <f>IF($B92="","",_xlfn.XLOOKUP($B$87,PROCESOS,'MATRIZ REQUISITOS ISO'!L$7:L$14,""))</f>
        <v>7</v>
      </c>
      <c r="O92" s="2">
        <f>IF($B92="","",_xlfn.XLOOKUP($B$87,PROCESOS,'MATRIZ REQUISITOS ISO'!M$7:M$14,""))</f>
        <v>0</v>
      </c>
      <c r="P92" s="2">
        <f>IF($B92="","",_xlfn.XLOOKUP($B$87,PROCESOS,'MATRIZ REQUISITOS ISO'!N$7:N$14,""))</f>
        <v>7</v>
      </c>
      <c r="Q92" s="2">
        <f>IF($B92="","",_xlfn.XLOOKUP($B$87,PROCESOS,'MATRIZ REQUISITOS ISO'!O$7:O$14,""))</f>
        <v>7</v>
      </c>
      <c r="R92" s="2">
        <f>IF($B92="","",_xlfn.XLOOKUP($B$87,PROCESOS,'MATRIZ REQUISITOS ISO'!P$7:P$14,""))</f>
        <v>7</v>
      </c>
      <c r="S92" s="2">
        <f>IF($B92="","",_xlfn.XLOOKUP($B$87,PROCESOS,'MATRIZ REQUISITOS ISO'!Q$7:Q$14,""))</f>
        <v>7</v>
      </c>
      <c r="T92" s="2">
        <f>IF($B92="","",_xlfn.XLOOKUP($B$87,PROCESOS,'MATRIZ REQUISITOS ISO'!R$7:R$14,""))</f>
        <v>7</v>
      </c>
      <c r="U92" s="2">
        <f>IF($B92="","",_xlfn.XLOOKUP($B$87,PROCESOS,'MATRIZ REQUISITOS ISO'!S$7:S$14,""))</f>
        <v>0</v>
      </c>
      <c r="V92" s="2">
        <f>IF($B92="","",_xlfn.XLOOKUP($B$87,PROCESOS,'MATRIZ REQUISITOS ISO'!T$7:T$14,""))</f>
        <v>0</v>
      </c>
      <c r="W92" s="2">
        <f>IF($B92="","",_xlfn.XLOOKUP($B$87,PROCESOS,'MATRIZ REQUISITOS ISO'!U$7:U$14,""))</f>
        <v>0</v>
      </c>
      <c r="X92" s="2">
        <f>IF($B92="","",_xlfn.XLOOKUP($B$87,PROCESOS,'MATRIZ REQUISITOS ISO'!V$7:V$14,""))</f>
        <v>0</v>
      </c>
      <c r="Y92" s="2">
        <f>IF($B92="","",_xlfn.XLOOKUP($B$87,PROCESOS,'MATRIZ REQUISITOS ISO'!W$7:W$14,""))</f>
        <v>0</v>
      </c>
      <c r="Z92" s="2">
        <f>IF($B92="","",_xlfn.XLOOKUP($B$87,PROCESOS,'MATRIZ REQUISITOS ISO'!X$7:X$14,""))</f>
        <v>0</v>
      </c>
      <c r="AA92" s="2">
        <f>IF($B92="","",_xlfn.XLOOKUP($B$87,PROCESOS,'MATRIZ REQUISITOS ISO'!Y$7:Y$14,""))</f>
        <v>7</v>
      </c>
      <c r="AB92" s="2">
        <f>IF($B92="","",_xlfn.XLOOKUP($B$87,PROCESOS,'MATRIZ REQUISITOS ISO'!Z$7:Z$14,""))</f>
        <v>7</v>
      </c>
      <c r="AC92" s="2">
        <f>IF($B92="","",_xlfn.XLOOKUP($B$87,PROCESOS,'MATRIZ REQUISITOS ISO'!AA$7:AA$14,""))</f>
        <v>0</v>
      </c>
      <c r="AD92" s="2">
        <f>IF($B92="","",_xlfn.XLOOKUP($B$87,PROCESOS,'MATRIZ REQUISITOS ISO'!AB$7:AB$14,""))</f>
        <v>7</v>
      </c>
      <c r="AE92" s="2">
        <f>IF($B92="","",_xlfn.XLOOKUP($B$87,PROCESOS,'MATRIZ REQUISITOS ISO'!AC$7:AC$14,""))</f>
        <v>7</v>
      </c>
      <c r="AF92" s="2">
        <f>IF($B92="","",_xlfn.XLOOKUP($B$87,PROCESOS,'MATRIZ REQUISITOS ISO'!AD$7:AD$14,""))</f>
        <v>7</v>
      </c>
      <c r="AG92" s="2">
        <f>IF($B92="","",_xlfn.XLOOKUP($B$87,PROCESOS,'MATRIZ REQUISITOS ISO'!AE$7:AE$14,""))</f>
        <v>7</v>
      </c>
      <c r="AH92" t="str">
        <f t="shared" si="5"/>
        <v>Proyectos_e_Infraestructura</v>
      </c>
    </row>
    <row r="93" spans="2:34">
      <c r="F93" s="2" t="str">
        <f>IF($B93="","",_xlfn.XLOOKUP($B$87,PROCESOS,'MATRIZ REQUISITOS ISO'!D$7:D$14,""))</f>
        <v/>
      </c>
      <c r="G93" s="2" t="str">
        <f>IF($B93="","",_xlfn.XLOOKUP($B$87,PROCESOS,'MATRIZ REQUISITOS ISO'!E$7:E$14,""))</f>
        <v/>
      </c>
      <c r="H93" s="2" t="str">
        <f>IF($B93="","",_xlfn.XLOOKUP($B$87,PROCESOS,'MATRIZ REQUISITOS ISO'!F$7:F$14,""))</f>
        <v/>
      </c>
      <c r="I93" s="2" t="str">
        <f>IF($B93="","",_xlfn.XLOOKUP($B$87,PROCESOS,'MATRIZ REQUISITOS ISO'!G$7:G$14,""))</f>
        <v/>
      </c>
      <c r="J93" s="2" t="str">
        <f>IF($B93="","",_xlfn.XLOOKUP($B$87,PROCESOS,'MATRIZ REQUISITOS ISO'!H$7:H$14,""))</f>
        <v/>
      </c>
      <c r="K93" s="2" t="str">
        <f>IF($B93="","",_xlfn.XLOOKUP($B$87,PROCESOS,'MATRIZ REQUISITOS ISO'!I$7:I$14,""))</f>
        <v/>
      </c>
      <c r="L93" s="2" t="str">
        <f>IF($B93="","",_xlfn.XLOOKUP($B$87,PROCESOS,'MATRIZ REQUISITOS ISO'!J$7:J$14,""))</f>
        <v/>
      </c>
      <c r="M93" s="2" t="str">
        <f>IF($B93="","",_xlfn.XLOOKUP($B$87,PROCESOS,'MATRIZ REQUISITOS ISO'!K$7:K$14,""))</f>
        <v/>
      </c>
      <c r="N93" s="2" t="str">
        <f>IF($B93="","",_xlfn.XLOOKUP($B$87,PROCESOS,'MATRIZ REQUISITOS ISO'!L$7:L$14,""))</f>
        <v/>
      </c>
      <c r="O93" s="2" t="str">
        <f>IF($B93="","",_xlfn.XLOOKUP($B$87,PROCESOS,'MATRIZ REQUISITOS ISO'!M$7:M$14,""))</f>
        <v/>
      </c>
      <c r="P93" s="2" t="str">
        <f>IF($B93="","",_xlfn.XLOOKUP($B$87,PROCESOS,'MATRIZ REQUISITOS ISO'!N$7:N$14,""))</f>
        <v/>
      </c>
      <c r="Q93" s="2" t="str">
        <f>IF($B93="","",_xlfn.XLOOKUP($B$87,PROCESOS,'MATRIZ REQUISITOS ISO'!O$7:O$14,""))</f>
        <v/>
      </c>
      <c r="R93" s="2" t="str">
        <f>IF($B93="","",_xlfn.XLOOKUP($B$87,PROCESOS,'MATRIZ REQUISITOS ISO'!P$7:P$14,""))</f>
        <v/>
      </c>
      <c r="S93" s="2" t="str">
        <f>IF($B93="","",_xlfn.XLOOKUP($B$87,PROCESOS,'MATRIZ REQUISITOS ISO'!Q$7:Q$14,""))</f>
        <v/>
      </c>
      <c r="T93" s="2" t="str">
        <f>IF($B93="","",_xlfn.XLOOKUP($B$87,PROCESOS,'MATRIZ REQUISITOS ISO'!R$7:R$14,""))</f>
        <v/>
      </c>
      <c r="U93" s="2" t="str">
        <f>IF($B93="","",_xlfn.XLOOKUP($B$87,PROCESOS,'MATRIZ REQUISITOS ISO'!S$7:S$14,""))</f>
        <v/>
      </c>
      <c r="V93" s="2" t="str">
        <f>IF($B93="","",_xlfn.XLOOKUP($B$87,PROCESOS,'MATRIZ REQUISITOS ISO'!T$7:T$14,""))</f>
        <v/>
      </c>
      <c r="W93" s="2" t="str">
        <f>IF($B93="","",_xlfn.XLOOKUP($B$87,PROCESOS,'MATRIZ REQUISITOS ISO'!U$7:U$14,""))</f>
        <v/>
      </c>
      <c r="X93" s="2" t="str">
        <f>IF($B93="","",_xlfn.XLOOKUP($B$87,PROCESOS,'MATRIZ REQUISITOS ISO'!V$7:V$14,""))</f>
        <v/>
      </c>
      <c r="Y93" s="2" t="str">
        <f>IF($B93="","",_xlfn.XLOOKUP($B$87,PROCESOS,'MATRIZ REQUISITOS ISO'!W$7:W$14,""))</f>
        <v/>
      </c>
      <c r="Z93" s="2" t="str">
        <f>IF($B93="","",_xlfn.XLOOKUP($B$87,PROCESOS,'MATRIZ REQUISITOS ISO'!X$7:X$14,""))</f>
        <v/>
      </c>
      <c r="AA93" s="2" t="str">
        <f>IF($B93="","",_xlfn.XLOOKUP($B$87,PROCESOS,'MATRIZ REQUISITOS ISO'!Y$7:Y$14,""))</f>
        <v/>
      </c>
      <c r="AB93" s="2" t="str">
        <f>IF($B93="","",_xlfn.XLOOKUP($B$87,PROCESOS,'MATRIZ REQUISITOS ISO'!Z$7:Z$14,""))</f>
        <v/>
      </c>
      <c r="AC93" s="2" t="str">
        <f>IF($B93="","",_xlfn.XLOOKUP($B$87,PROCESOS,'MATRIZ REQUISITOS ISO'!AA$7:AA$14,""))</f>
        <v/>
      </c>
      <c r="AD93" s="2" t="str">
        <f>IF($B93="","",_xlfn.XLOOKUP($B$87,PROCESOS,'MATRIZ REQUISITOS ISO'!AB$7:AB$14,""))</f>
        <v/>
      </c>
      <c r="AE93" s="2" t="str">
        <f>IF($B93="","",_xlfn.XLOOKUP($B$87,PROCESOS,'MATRIZ REQUISITOS ISO'!AC$7:AC$14,""))</f>
        <v/>
      </c>
      <c r="AF93" s="2" t="str">
        <f>IF($B93="","",_xlfn.XLOOKUP($B$87,PROCESOS,'MATRIZ REQUISITOS ISO'!AD$7:AD$14,""))</f>
        <v/>
      </c>
      <c r="AG93" s="2" t="str">
        <f>IF($B93="","",_xlfn.XLOOKUP($B$87,PROCESOS,'MATRIZ REQUISITOS ISO'!AE$7:AE$14,""))</f>
        <v/>
      </c>
      <c r="AH93" t="str">
        <f t="shared" si="5"/>
        <v>Proyectos_e_Infraestructura</v>
      </c>
    </row>
    <row r="94" spans="2:34">
      <c r="F94" s="2" t="str">
        <f>IF($B94="","",_xlfn.XLOOKUP($B$87,PROCESOS,'MATRIZ REQUISITOS ISO'!D$7:D$14,""))</f>
        <v/>
      </c>
      <c r="G94" s="2" t="str">
        <f>IF($B94="","",_xlfn.XLOOKUP($B$87,PROCESOS,'MATRIZ REQUISITOS ISO'!E$7:E$14,""))</f>
        <v/>
      </c>
      <c r="H94" s="2" t="str">
        <f>IF($B94="","",_xlfn.XLOOKUP($B$87,PROCESOS,'MATRIZ REQUISITOS ISO'!F$7:F$14,""))</f>
        <v/>
      </c>
      <c r="I94" s="2" t="str">
        <f>IF($B94="","",_xlfn.XLOOKUP($B$87,PROCESOS,'MATRIZ REQUISITOS ISO'!G$7:G$14,""))</f>
        <v/>
      </c>
      <c r="J94" s="2" t="str">
        <f>IF($B94="","",_xlfn.XLOOKUP($B$87,PROCESOS,'MATRIZ REQUISITOS ISO'!H$7:H$14,""))</f>
        <v/>
      </c>
      <c r="K94" s="2" t="str">
        <f>IF($B94="","",_xlfn.XLOOKUP($B$87,PROCESOS,'MATRIZ REQUISITOS ISO'!I$7:I$14,""))</f>
        <v/>
      </c>
      <c r="L94" s="2" t="str">
        <f>IF($B94="","",_xlfn.XLOOKUP($B$87,PROCESOS,'MATRIZ REQUISITOS ISO'!J$7:J$14,""))</f>
        <v/>
      </c>
      <c r="M94" s="2" t="str">
        <f>IF($B94="","",_xlfn.XLOOKUP($B$87,PROCESOS,'MATRIZ REQUISITOS ISO'!K$7:K$14,""))</f>
        <v/>
      </c>
      <c r="N94" s="2" t="str">
        <f>IF($B94="","",_xlfn.XLOOKUP($B$87,PROCESOS,'MATRIZ REQUISITOS ISO'!L$7:L$14,""))</f>
        <v/>
      </c>
      <c r="O94" s="2" t="str">
        <f>IF($B94="","",_xlfn.XLOOKUP($B$87,PROCESOS,'MATRIZ REQUISITOS ISO'!M$7:M$14,""))</f>
        <v/>
      </c>
      <c r="P94" s="2" t="str">
        <f>IF($B94="","",_xlfn.XLOOKUP($B$87,PROCESOS,'MATRIZ REQUISITOS ISO'!N$7:N$14,""))</f>
        <v/>
      </c>
      <c r="Q94" s="2" t="str">
        <f>IF($B94="","",_xlfn.XLOOKUP($B$87,PROCESOS,'MATRIZ REQUISITOS ISO'!O$7:O$14,""))</f>
        <v/>
      </c>
      <c r="R94" s="2" t="str">
        <f>IF($B94="","",_xlfn.XLOOKUP($B$87,PROCESOS,'MATRIZ REQUISITOS ISO'!P$7:P$14,""))</f>
        <v/>
      </c>
      <c r="S94" s="2" t="str">
        <f>IF($B94="","",_xlfn.XLOOKUP($B$87,PROCESOS,'MATRIZ REQUISITOS ISO'!Q$7:Q$14,""))</f>
        <v/>
      </c>
      <c r="T94" s="2" t="str">
        <f>IF($B94="","",_xlfn.XLOOKUP($B$87,PROCESOS,'MATRIZ REQUISITOS ISO'!R$7:R$14,""))</f>
        <v/>
      </c>
      <c r="U94" s="2" t="str">
        <f>IF($B94="","",_xlfn.XLOOKUP($B$87,PROCESOS,'MATRIZ REQUISITOS ISO'!S$7:S$14,""))</f>
        <v/>
      </c>
      <c r="V94" s="2" t="str">
        <f>IF($B94="","",_xlfn.XLOOKUP($B$87,PROCESOS,'MATRIZ REQUISITOS ISO'!T$7:T$14,""))</f>
        <v/>
      </c>
      <c r="W94" s="2" t="str">
        <f>IF($B94="","",_xlfn.XLOOKUP($B$87,PROCESOS,'MATRIZ REQUISITOS ISO'!U$7:U$14,""))</f>
        <v/>
      </c>
      <c r="X94" s="2" t="str">
        <f>IF($B94="","",_xlfn.XLOOKUP($B$87,PROCESOS,'MATRIZ REQUISITOS ISO'!V$7:V$14,""))</f>
        <v/>
      </c>
      <c r="Y94" s="2" t="str">
        <f>IF($B94="","",_xlfn.XLOOKUP($B$87,PROCESOS,'MATRIZ REQUISITOS ISO'!W$7:W$14,""))</f>
        <v/>
      </c>
      <c r="Z94" s="2" t="str">
        <f>IF($B94="","",_xlfn.XLOOKUP($B$87,PROCESOS,'MATRIZ REQUISITOS ISO'!X$7:X$14,""))</f>
        <v/>
      </c>
      <c r="AA94" s="2" t="str">
        <f>IF($B94="","",_xlfn.XLOOKUP($B$87,PROCESOS,'MATRIZ REQUISITOS ISO'!Y$7:Y$14,""))</f>
        <v/>
      </c>
      <c r="AB94" s="2" t="str">
        <f>IF($B94="","",_xlfn.XLOOKUP($B$87,PROCESOS,'MATRIZ REQUISITOS ISO'!Z$7:Z$14,""))</f>
        <v/>
      </c>
      <c r="AC94" s="2" t="str">
        <f>IF($B94="","",_xlfn.XLOOKUP($B$87,PROCESOS,'MATRIZ REQUISITOS ISO'!AA$7:AA$14,""))</f>
        <v/>
      </c>
      <c r="AD94" s="2" t="str">
        <f>IF($B94="","",_xlfn.XLOOKUP($B$87,PROCESOS,'MATRIZ REQUISITOS ISO'!AB$7:AB$14,""))</f>
        <v/>
      </c>
      <c r="AE94" s="2" t="str">
        <f>IF($B94="","",_xlfn.XLOOKUP($B$87,PROCESOS,'MATRIZ REQUISITOS ISO'!AC$7:AC$14,""))</f>
        <v/>
      </c>
      <c r="AF94" s="2" t="str">
        <f>IF($B94="","",_xlfn.XLOOKUP($B$87,PROCESOS,'MATRIZ REQUISITOS ISO'!AD$7:AD$14,""))</f>
        <v/>
      </c>
      <c r="AG94" s="2" t="str">
        <f>IF($B94="","",_xlfn.XLOOKUP($B$87,PROCESOS,'MATRIZ REQUISITOS ISO'!AE$7:AE$14,""))</f>
        <v/>
      </c>
      <c r="AH94" t="str">
        <f t="shared" si="5"/>
        <v>Proyectos_e_Infraestructura</v>
      </c>
    </row>
    <row r="95" spans="2:34" ht="29.25" thickBot="1">
      <c r="B95" s="9" t="s">
        <v>29</v>
      </c>
      <c r="E95" s="124" t="s">
        <v>0</v>
      </c>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row>
    <row r="96" spans="2:34" ht="38.25" thickBot="1">
      <c r="B96" s="12" t="s">
        <v>123</v>
      </c>
      <c r="C96" s="12" t="s">
        <v>124</v>
      </c>
      <c r="D96" s="17" t="s">
        <v>125</v>
      </c>
      <c r="E96" s="13" t="s">
        <v>126</v>
      </c>
      <c r="F96" s="13" t="s">
        <v>127</v>
      </c>
      <c r="G96" s="13" t="s">
        <v>128</v>
      </c>
      <c r="H96" s="13" t="s">
        <v>129</v>
      </c>
      <c r="I96" s="13" t="s">
        <v>130</v>
      </c>
      <c r="J96" s="13" t="s">
        <v>131</v>
      </c>
      <c r="K96" s="13" t="s">
        <v>132</v>
      </c>
      <c r="L96" s="13" t="s">
        <v>133</v>
      </c>
      <c r="M96" s="13" t="s">
        <v>134</v>
      </c>
      <c r="N96" s="13" t="s">
        <v>135</v>
      </c>
      <c r="O96" s="13" t="s">
        <v>136</v>
      </c>
      <c r="P96" s="13" t="s">
        <v>137</v>
      </c>
      <c r="Q96" s="13" t="s">
        <v>138</v>
      </c>
      <c r="R96" s="13" t="s">
        <v>139</v>
      </c>
      <c r="S96" s="13" t="s">
        <v>140</v>
      </c>
      <c r="T96" s="13" t="s">
        <v>141</v>
      </c>
      <c r="U96" s="13" t="s">
        <v>142</v>
      </c>
      <c r="V96" s="13" t="s">
        <v>143</v>
      </c>
      <c r="W96" s="13" t="s">
        <v>144</v>
      </c>
      <c r="X96" s="13" t="s">
        <v>145</v>
      </c>
      <c r="Y96" s="13" t="s">
        <v>146</v>
      </c>
      <c r="Z96" s="13" t="s">
        <v>147</v>
      </c>
      <c r="AA96" s="13" t="s">
        <v>148</v>
      </c>
      <c r="AB96" s="13" t="s">
        <v>149</v>
      </c>
      <c r="AC96" s="13" t="s">
        <v>150</v>
      </c>
      <c r="AD96" s="13" t="s">
        <v>151</v>
      </c>
      <c r="AE96" s="13" t="s">
        <v>152</v>
      </c>
      <c r="AF96" s="13" t="s">
        <v>153</v>
      </c>
      <c r="AG96" s="13" t="s">
        <v>154</v>
      </c>
      <c r="AH96" s="13" t="s">
        <v>215</v>
      </c>
    </row>
    <row r="97" spans="2:34" ht="15.75">
      <c r="B97" s="6" t="s">
        <v>157</v>
      </c>
      <c r="C97" s="6" t="s">
        <v>156</v>
      </c>
      <c r="D97" s="6"/>
      <c r="E97" s="6"/>
      <c r="F97" s="2">
        <f>IF($B97="","",_xlfn.XLOOKUP($B$95,PROCESOS,'MATRIZ REQUISITOS ISO'!D$7:D$14,""))</f>
        <v>8</v>
      </c>
      <c r="G97" s="2">
        <f>IF($B97="","",_xlfn.XLOOKUP($B$95,PROCESOS,'MATRIZ REQUISITOS ISO'!E$7:E$14,""))</f>
        <v>8</v>
      </c>
      <c r="H97" s="2">
        <f>IF($B97="","",_xlfn.XLOOKUP($B$95,PROCESOS,'MATRIZ REQUISITOS ISO'!F$7:F$14,""))</f>
        <v>0</v>
      </c>
      <c r="I97" s="2">
        <f>IF($B97="","",_xlfn.XLOOKUP($B$95,PROCESOS,'MATRIZ REQUISITOS ISO'!G$7:G$14,""))</f>
        <v>8</v>
      </c>
      <c r="J97" s="2">
        <f>IF($B97="","",_xlfn.XLOOKUP($B$95,PROCESOS,'MATRIZ REQUISITOS ISO'!H$7:H$14,""))</f>
        <v>0</v>
      </c>
      <c r="K97" s="2">
        <f>IF($B97="","",_xlfn.XLOOKUP($B$95,PROCESOS,'MATRIZ REQUISITOS ISO'!I$7:I$14,""))</f>
        <v>0</v>
      </c>
      <c r="L97" s="2">
        <f>IF($B97="","",_xlfn.XLOOKUP($B$95,PROCESOS,'MATRIZ REQUISITOS ISO'!J$7:J$14,""))</f>
        <v>0</v>
      </c>
      <c r="M97" s="2">
        <f>IF($B97="","",_xlfn.XLOOKUP($B$95,PROCESOS,'MATRIZ REQUISITOS ISO'!K$7:K$14,""))</f>
        <v>8</v>
      </c>
      <c r="N97" s="2">
        <f>IF($B97="","",_xlfn.XLOOKUP($B$95,PROCESOS,'MATRIZ REQUISITOS ISO'!L$7:L$14,""))</f>
        <v>8</v>
      </c>
      <c r="O97" s="2">
        <f>IF($B97="","",_xlfn.XLOOKUP($B$95,PROCESOS,'MATRIZ REQUISITOS ISO'!M$7:M$14,""))</f>
        <v>0</v>
      </c>
      <c r="P97" s="2">
        <f>IF($B97="","",_xlfn.XLOOKUP($B$95,PROCESOS,'MATRIZ REQUISITOS ISO'!N$7:N$14,""))</f>
        <v>8</v>
      </c>
      <c r="Q97" s="2">
        <f>IF($B97="","",_xlfn.XLOOKUP($B$95,PROCESOS,'MATRIZ REQUISITOS ISO'!O$7:O$14,""))</f>
        <v>0</v>
      </c>
      <c r="R97" s="2">
        <f>IF($B97="","",_xlfn.XLOOKUP($B$95,PROCESOS,'MATRIZ REQUISITOS ISO'!P$7:P$14,""))</f>
        <v>8</v>
      </c>
      <c r="S97" s="2">
        <f>IF($B97="","",_xlfn.XLOOKUP($B$95,PROCESOS,'MATRIZ REQUISITOS ISO'!Q$7:Q$14,""))</f>
        <v>8</v>
      </c>
      <c r="T97" s="2">
        <f>IF($B97="","",_xlfn.XLOOKUP($B$95,PROCESOS,'MATRIZ REQUISITOS ISO'!R$7:R$14,""))</f>
        <v>8</v>
      </c>
      <c r="U97" s="2">
        <f>IF($B97="","",_xlfn.XLOOKUP($B$95,PROCESOS,'MATRIZ REQUISITOS ISO'!S$7:S$14,""))</f>
        <v>0</v>
      </c>
      <c r="V97" s="2">
        <f>IF($B97="","",_xlfn.XLOOKUP($B$95,PROCESOS,'MATRIZ REQUISITOS ISO'!T$7:T$14,""))</f>
        <v>0</v>
      </c>
      <c r="W97" s="2">
        <f>IF($B97="","",_xlfn.XLOOKUP($B$95,PROCESOS,'MATRIZ REQUISITOS ISO'!U$7:U$14,""))</f>
        <v>0</v>
      </c>
      <c r="X97" s="2">
        <f>IF($B97="","",_xlfn.XLOOKUP($B$95,PROCESOS,'MATRIZ REQUISITOS ISO'!V$7:V$14,""))</f>
        <v>0</v>
      </c>
      <c r="Y97" s="2">
        <f>IF($B97="","",_xlfn.XLOOKUP($B$95,PROCESOS,'MATRIZ REQUISITOS ISO'!W$7:W$14,""))</f>
        <v>0</v>
      </c>
      <c r="Z97" s="2">
        <f>IF($B97="","",_xlfn.XLOOKUP($B$95,PROCESOS,'MATRIZ REQUISITOS ISO'!X$7:X$14,""))</f>
        <v>0</v>
      </c>
      <c r="AA97" s="2">
        <f>IF($B97="","",_xlfn.XLOOKUP($B$95,PROCESOS,'MATRIZ REQUISITOS ISO'!Y$7:Y$14,""))</f>
        <v>0</v>
      </c>
      <c r="AB97" s="2">
        <f>IF($B97="","",_xlfn.XLOOKUP($B$95,PROCESOS,'MATRIZ REQUISITOS ISO'!Z$7:Z$14,""))</f>
        <v>8</v>
      </c>
      <c r="AC97" s="2">
        <f>IF($B97="","",_xlfn.XLOOKUP($B$95,PROCESOS,'MATRIZ REQUISITOS ISO'!AA$7:AA$14,""))</f>
        <v>8</v>
      </c>
      <c r="AD97" s="2">
        <f>IF($B97="","",_xlfn.XLOOKUP($B$95,PROCESOS,'MATRIZ REQUISITOS ISO'!AB$7:AB$14,""))</f>
        <v>8</v>
      </c>
      <c r="AE97" s="2">
        <f>IF($B97="","",_xlfn.XLOOKUP($B$95,PROCESOS,'MATRIZ REQUISITOS ISO'!AC$7:AC$14,""))</f>
        <v>8</v>
      </c>
      <c r="AF97" s="2">
        <f>IF($B97="","",_xlfn.XLOOKUP($B$95,PROCESOS,'MATRIZ REQUISITOS ISO'!AD$7:AD$14,""))</f>
        <v>8</v>
      </c>
      <c r="AG97" s="2">
        <f>IF($B97="","",_xlfn.XLOOKUP($B$95,PROCESOS,'MATRIZ REQUISITOS ISO'!AE$7:AE$14,""))</f>
        <v>8</v>
      </c>
      <c r="AH97" t="str">
        <f t="shared" ref="AH97:AH105" si="6">$B$95</f>
        <v>Comunicación</v>
      </c>
    </row>
    <row r="98" spans="2:34" ht="15.75">
      <c r="B98" s="6" t="s">
        <v>1442</v>
      </c>
      <c r="C98" s="6" t="s">
        <v>1443</v>
      </c>
      <c r="D98" s="6" t="s">
        <v>1444</v>
      </c>
      <c r="E98" s="6"/>
      <c r="F98" s="2">
        <f>IF($B98="","",_xlfn.XLOOKUP($B$95,PROCESOS,'MATRIZ REQUISITOS ISO'!D$7:D$14,""))</f>
        <v>8</v>
      </c>
      <c r="G98" s="2">
        <f>IF($B98="","",_xlfn.XLOOKUP($B$95,PROCESOS,'MATRIZ REQUISITOS ISO'!E$7:E$14,""))</f>
        <v>8</v>
      </c>
      <c r="H98" s="2">
        <f>IF($B98="","",_xlfn.XLOOKUP($B$95,PROCESOS,'MATRIZ REQUISITOS ISO'!F$7:F$14,""))</f>
        <v>0</v>
      </c>
      <c r="I98" s="2">
        <f>IF($B98="","",_xlfn.XLOOKUP($B$95,PROCESOS,'MATRIZ REQUISITOS ISO'!G$7:G$14,""))</f>
        <v>8</v>
      </c>
      <c r="J98" s="2">
        <f>IF($B98="","",_xlfn.XLOOKUP($B$95,PROCESOS,'MATRIZ REQUISITOS ISO'!H$7:H$14,""))</f>
        <v>0</v>
      </c>
      <c r="K98" s="2">
        <f>IF($B98="","",_xlfn.XLOOKUP($B$95,PROCESOS,'MATRIZ REQUISITOS ISO'!I$7:I$14,""))</f>
        <v>0</v>
      </c>
      <c r="L98" s="2">
        <f>IF($B98="","",_xlfn.XLOOKUP($B$95,PROCESOS,'MATRIZ REQUISITOS ISO'!J$7:J$14,""))</f>
        <v>0</v>
      </c>
      <c r="M98" s="2">
        <f>IF($B98="","",_xlfn.XLOOKUP($B$95,PROCESOS,'MATRIZ REQUISITOS ISO'!K$7:K$14,""))</f>
        <v>8</v>
      </c>
      <c r="N98" s="2">
        <f>IF($B98="","",_xlfn.XLOOKUP($B$95,PROCESOS,'MATRIZ REQUISITOS ISO'!L$7:L$14,""))</f>
        <v>8</v>
      </c>
      <c r="O98" s="2">
        <f>IF($B98="","",_xlfn.XLOOKUP($B$95,PROCESOS,'MATRIZ REQUISITOS ISO'!M$7:M$14,""))</f>
        <v>0</v>
      </c>
      <c r="P98" s="2">
        <f>IF($B98="","",_xlfn.XLOOKUP($B$95,PROCESOS,'MATRIZ REQUISITOS ISO'!N$7:N$14,""))</f>
        <v>8</v>
      </c>
      <c r="Q98" s="2">
        <f>IF($B98="","",_xlfn.XLOOKUP($B$95,PROCESOS,'MATRIZ REQUISITOS ISO'!O$7:O$14,""))</f>
        <v>0</v>
      </c>
      <c r="R98" s="2">
        <f>IF($B98="","",_xlfn.XLOOKUP($B$95,PROCESOS,'MATRIZ REQUISITOS ISO'!P$7:P$14,""))</f>
        <v>8</v>
      </c>
      <c r="S98" s="2">
        <f>IF($B98="","",_xlfn.XLOOKUP($B$95,PROCESOS,'MATRIZ REQUISITOS ISO'!Q$7:Q$14,""))</f>
        <v>8</v>
      </c>
      <c r="T98" s="2">
        <f>IF($B98="","",_xlfn.XLOOKUP($B$95,PROCESOS,'MATRIZ REQUISITOS ISO'!R$7:R$14,""))</f>
        <v>8</v>
      </c>
      <c r="U98" s="2">
        <f>IF($B98="","",_xlfn.XLOOKUP($B$95,PROCESOS,'MATRIZ REQUISITOS ISO'!S$7:S$14,""))</f>
        <v>0</v>
      </c>
      <c r="V98" s="2">
        <f>IF($B98="","",_xlfn.XLOOKUP($B$95,PROCESOS,'MATRIZ REQUISITOS ISO'!T$7:T$14,""))</f>
        <v>0</v>
      </c>
      <c r="W98" s="2">
        <f>IF($B98="","",_xlfn.XLOOKUP($B$95,PROCESOS,'MATRIZ REQUISITOS ISO'!U$7:U$14,""))</f>
        <v>0</v>
      </c>
      <c r="X98" s="2">
        <f>IF($B98="","",_xlfn.XLOOKUP($B$95,PROCESOS,'MATRIZ REQUISITOS ISO'!V$7:V$14,""))</f>
        <v>0</v>
      </c>
      <c r="Y98" s="2">
        <f>IF($B98="","",_xlfn.XLOOKUP($B$95,PROCESOS,'MATRIZ REQUISITOS ISO'!W$7:W$14,""))</f>
        <v>0</v>
      </c>
      <c r="Z98" s="2">
        <f>IF($B98="","",_xlfn.XLOOKUP($B$95,PROCESOS,'MATRIZ REQUISITOS ISO'!X$7:X$14,""))</f>
        <v>0</v>
      </c>
      <c r="AA98" s="2">
        <f>IF($B98="","",_xlfn.XLOOKUP($B$95,PROCESOS,'MATRIZ REQUISITOS ISO'!Y$7:Y$14,""))</f>
        <v>0</v>
      </c>
      <c r="AB98" s="2">
        <f>IF($B98="","",_xlfn.XLOOKUP($B$95,PROCESOS,'MATRIZ REQUISITOS ISO'!Z$7:Z$14,""))</f>
        <v>8</v>
      </c>
      <c r="AC98" s="2">
        <f>IF($B98="","",_xlfn.XLOOKUP($B$95,PROCESOS,'MATRIZ REQUISITOS ISO'!AA$7:AA$14,""))</f>
        <v>8</v>
      </c>
      <c r="AD98" s="2">
        <f>IF($B98="","",_xlfn.XLOOKUP($B$95,PROCESOS,'MATRIZ REQUISITOS ISO'!AB$7:AB$14,""))</f>
        <v>8</v>
      </c>
      <c r="AE98" s="2">
        <f>IF($B98="","",_xlfn.XLOOKUP($B$95,PROCESOS,'MATRIZ REQUISITOS ISO'!AC$7:AC$14,""))</f>
        <v>8</v>
      </c>
      <c r="AF98" s="2">
        <f>IF($B98="","",_xlfn.XLOOKUP($B$95,PROCESOS,'MATRIZ REQUISITOS ISO'!AD$7:AD$14,""))</f>
        <v>8</v>
      </c>
      <c r="AG98" s="2">
        <f>IF($B98="","",_xlfn.XLOOKUP($B$95,PROCESOS,'MATRIZ REQUISITOS ISO'!AE$7:AE$14,""))</f>
        <v>8</v>
      </c>
      <c r="AH98" t="str">
        <f>$B$95</f>
        <v>Comunicación</v>
      </c>
    </row>
    <row r="99" spans="2:34" ht="45">
      <c r="B99" t="s">
        <v>194</v>
      </c>
      <c r="C99" s="6" t="s">
        <v>159</v>
      </c>
      <c r="D99" s="4" t="s">
        <v>241</v>
      </c>
      <c r="E99" s="4"/>
      <c r="F99" s="2">
        <f>IF($B99="","",_xlfn.XLOOKUP($B$95,PROCESOS,'MATRIZ REQUISITOS ISO'!D$7:D$14,""))</f>
        <v>8</v>
      </c>
      <c r="G99" s="2">
        <f>IF($B99="","",_xlfn.XLOOKUP($B$95,PROCESOS,'MATRIZ REQUISITOS ISO'!E$7:E$14,""))</f>
        <v>8</v>
      </c>
      <c r="H99" s="2">
        <f>IF($B99="","",_xlfn.XLOOKUP($B$95,PROCESOS,'MATRIZ REQUISITOS ISO'!F$7:F$14,""))</f>
        <v>0</v>
      </c>
      <c r="I99" s="2">
        <f>IF($B99="","",_xlfn.XLOOKUP($B$95,PROCESOS,'MATRIZ REQUISITOS ISO'!G$7:G$14,""))</f>
        <v>8</v>
      </c>
      <c r="J99" s="2">
        <f>IF($B99="","",_xlfn.XLOOKUP($B$95,PROCESOS,'MATRIZ REQUISITOS ISO'!H$7:H$14,""))</f>
        <v>0</v>
      </c>
      <c r="K99" s="2">
        <f>IF($B99="","",_xlfn.XLOOKUP($B$95,PROCESOS,'MATRIZ REQUISITOS ISO'!I$7:I$14,""))</f>
        <v>0</v>
      </c>
      <c r="L99" s="2">
        <f>IF($B99="","",_xlfn.XLOOKUP($B$95,PROCESOS,'MATRIZ REQUISITOS ISO'!J$7:J$14,""))</f>
        <v>0</v>
      </c>
      <c r="M99" s="2">
        <f>IF($B99="","",_xlfn.XLOOKUP($B$95,PROCESOS,'MATRIZ REQUISITOS ISO'!K$7:K$14,""))</f>
        <v>8</v>
      </c>
      <c r="N99" s="2">
        <f>IF($B99="","",_xlfn.XLOOKUP($B$95,PROCESOS,'MATRIZ REQUISITOS ISO'!L$7:L$14,""))</f>
        <v>8</v>
      </c>
      <c r="O99" s="2">
        <f>IF($B99="","",_xlfn.XLOOKUP($B$95,PROCESOS,'MATRIZ REQUISITOS ISO'!M$7:M$14,""))</f>
        <v>0</v>
      </c>
      <c r="P99" s="2">
        <f>IF($B99="","",_xlfn.XLOOKUP($B$95,PROCESOS,'MATRIZ REQUISITOS ISO'!N$7:N$14,""))</f>
        <v>8</v>
      </c>
      <c r="Q99" s="2">
        <f>IF($B99="","",_xlfn.XLOOKUP($B$95,PROCESOS,'MATRIZ REQUISITOS ISO'!O$7:O$14,""))</f>
        <v>0</v>
      </c>
      <c r="R99" s="2">
        <f>IF($B99="","",_xlfn.XLOOKUP($B$95,PROCESOS,'MATRIZ REQUISITOS ISO'!P$7:P$14,""))</f>
        <v>8</v>
      </c>
      <c r="S99" s="2">
        <f>IF($B99="","",_xlfn.XLOOKUP($B$95,PROCESOS,'MATRIZ REQUISITOS ISO'!Q$7:Q$14,""))</f>
        <v>8</v>
      </c>
      <c r="T99" s="2">
        <f>IF($B99="","",_xlfn.XLOOKUP($B$95,PROCESOS,'MATRIZ REQUISITOS ISO'!R$7:R$14,""))</f>
        <v>8</v>
      </c>
      <c r="U99" s="2">
        <f>IF($B99="","",_xlfn.XLOOKUP($B$95,PROCESOS,'MATRIZ REQUISITOS ISO'!S$7:S$14,""))</f>
        <v>0</v>
      </c>
      <c r="V99" s="2">
        <f>IF($B99="","",_xlfn.XLOOKUP($B$95,PROCESOS,'MATRIZ REQUISITOS ISO'!T$7:T$14,""))</f>
        <v>0</v>
      </c>
      <c r="W99" s="2">
        <f>IF($B99="","",_xlfn.XLOOKUP($B$95,PROCESOS,'MATRIZ REQUISITOS ISO'!U$7:U$14,""))</f>
        <v>0</v>
      </c>
      <c r="X99" s="2">
        <f>IF($B99="","",_xlfn.XLOOKUP($B$95,PROCESOS,'MATRIZ REQUISITOS ISO'!V$7:V$14,""))</f>
        <v>0</v>
      </c>
      <c r="Y99" s="2">
        <f>IF($B99="","",_xlfn.XLOOKUP($B$95,PROCESOS,'MATRIZ REQUISITOS ISO'!W$7:W$14,""))</f>
        <v>0</v>
      </c>
      <c r="Z99" s="2">
        <f>IF($B99="","",_xlfn.XLOOKUP($B$95,PROCESOS,'MATRIZ REQUISITOS ISO'!X$7:X$14,""))</f>
        <v>0</v>
      </c>
      <c r="AA99" s="2">
        <f>IF($B99="","",_xlfn.XLOOKUP($B$95,PROCESOS,'MATRIZ REQUISITOS ISO'!Y$7:Y$14,""))</f>
        <v>0</v>
      </c>
      <c r="AB99" s="2">
        <f>IF($B99="","",_xlfn.XLOOKUP($B$95,PROCESOS,'MATRIZ REQUISITOS ISO'!Z$7:Z$14,""))</f>
        <v>8</v>
      </c>
      <c r="AC99" s="2">
        <f>IF($B99="","",_xlfn.XLOOKUP($B$95,PROCESOS,'MATRIZ REQUISITOS ISO'!AA$7:AA$14,""))</f>
        <v>8</v>
      </c>
      <c r="AD99" s="2">
        <f>IF($B99="","",_xlfn.XLOOKUP($B$95,PROCESOS,'MATRIZ REQUISITOS ISO'!AB$7:AB$14,""))</f>
        <v>8</v>
      </c>
      <c r="AE99" s="2">
        <f>IF($B99="","",_xlfn.XLOOKUP($B$95,PROCESOS,'MATRIZ REQUISITOS ISO'!AC$7:AC$14,""))</f>
        <v>8</v>
      </c>
      <c r="AF99" s="2">
        <f>IF($B99="","",_xlfn.XLOOKUP($B$95,PROCESOS,'MATRIZ REQUISITOS ISO'!AD$7:AD$14,""))</f>
        <v>8</v>
      </c>
      <c r="AG99" s="2">
        <f>IF($B99="","",_xlfn.XLOOKUP($B$95,PROCESOS,'MATRIZ REQUISITOS ISO'!AE$7:AE$14,""))</f>
        <v>8</v>
      </c>
      <c r="AH99" t="str">
        <f t="shared" si="6"/>
        <v>Comunicación</v>
      </c>
    </row>
    <row r="100" spans="2:34" ht="15.75">
      <c r="B100" s="6" t="s">
        <v>211</v>
      </c>
      <c r="C100" s="6" t="s">
        <v>156</v>
      </c>
      <c r="D100" s="6"/>
      <c r="E100" s="6"/>
      <c r="F100" s="2">
        <f>IF($B100="","",_xlfn.XLOOKUP($B$95,PROCESOS,'MATRIZ REQUISITOS ISO'!D$7:D$14,""))</f>
        <v>8</v>
      </c>
      <c r="G100" s="2">
        <f>IF($B100="","",_xlfn.XLOOKUP($B$95,PROCESOS,'MATRIZ REQUISITOS ISO'!E$7:E$14,""))</f>
        <v>8</v>
      </c>
      <c r="H100" s="2">
        <f>IF($B100="","",_xlfn.XLOOKUP($B$95,PROCESOS,'MATRIZ REQUISITOS ISO'!F$7:F$14,""))</f>
        <v>0</v>
      </c>
      <c r="I100" s="2">
        <f>IF($B100="","",_xlfn.XLOOKUP($B$95,PROCESOS,'MATRIZ REQUISITOS ISO'!G$7:G$14,""))</f>
        <v>8</v>
      </c>
      <c r="J100" s="2">
        <f>IF($B100="","",_xlfn.XLOOKUP($B$95,PROCESOS,'MATRIZ REQUISITOS ISO'!H$7:H$14,""))</f>
        <v>0</v>
      </c>
      <c r="K100" s="2">
        <f>IF($B100="","",_xlfn.XLOOKUP($B$95,PROCESOS,'MATRIZ REQUISITOS ISO'!I$7:I$14,""))</f>
        <v>0</v>
      </c>
      <c r="L100" s="2">
        <f>IF($B100="","",_xlfn.XLOOKUP($B$95,PROCESOS,'MATRIZ REQUISITOS ISO'!J$7:J$14,""))</f>
        <v>0</v>
      </c>
      <c r="M100" s="2">
        <f>IF($B100="","",_xlfn.XLOOKUP($B$95,PROCESOS,'MATRIZ REQUISITOS ISO'!K$7:K$14,""))</f>
        <v>8</v>
      </c>
      <c r="N100" s="2">
        <f>IF($B100="","",_xlfn.XLOOKUP($B$95,PROCESOS,'MATRIZ REQUISITOS ISO'!L$7:L$14,""))</f>
        <v>8</v>
      </c>
      <c r="O100" s="2">
        <f>IF($B100="","",_xlfn.XLOOKUP($B$95,PROCESOS,'MATRIZ REQUISITOS ISO'!M$7:M$14,""))</f>
        <v>0</v>
      </c>
      <c r="P100" s="2">
        <f>IF($B100="","",_xlfn.XLOOKUP($B$95,PROCESOS,'MATRIZ REQUISITOS ISO'!N$7:N$14,""))</f>
        <v>8</v>
      </c>
      <c r="Q100" s="2">
        <f>IF($B100="","",_xlfn.XLOOKUP($B$95,PROCESOS,'MATRIZ REQUISITOS ISO'!O$7:O$14,""))</f>
        <v>0</v>
      </c>
      <c r="R100" s="2">
        <f>IF($B100="","",_xlfn.XLOOKUP($B$95,PROCESOS,'MATRIZ REQUISITOS ISO'!P$7:P$14,""))</f>
        <v>8</v>
      </c>
      <c r="S100" s="2">
        <f>IF($B100="","",_xlfn.XLOOKUP($B$95,PROCESOS,'MATRIZ REQUISITOS ISO'!Q$7:Q$14,""))</f>
        <v>8</v>
      </c>
      <c r="T100" s="2">
        <f>IF($B100="","",_xlfn.XLOOKUP($B$95,PROCESOS,'MATRIZ REQUISITOS ISO'!R$7:R$14,""))</f>
        <v>8</v>
      </c>
      <c r="U100" s="2">
        <f>IF($B100="","",_xlfn.XLOOKUP($B$95,PROCESOS,'MATRIZ REQUISITOS ISO'!S$7:S$14,""))</f>
        <v>0</v>
      </c>
      <c r="V100" s="2">
        <f>IF($B100="","",_xlfn.XLOOKUP($B$95,PROCESOS,'MATRIZ REQUISITOS ISO'!T$7:T$14,""))</f>
        <v>0</v>
      </c>
      <c r="W100" s="2">
        <f>IF($B100="","",_xlfn.XLOOKUP($B$95,PROCESOS,'MATRIZ REQUISITOS ISO'!U$7:U$14,""))</f>
        <v>0</v>
      </c>
      <c r="X100" s="2">
        <f>IF($B100="","",_xlfn.XLOOKUP($B$95,PROCESOS,'MATRIZ REQUISITOS ISO'!V$7:V$14,""))</f>
        <v>0</v>
      </c>
      <c r="Y100" s="2">
        <f>IF($B100="","",_xlfn.XLOOKUP($B$95,PROCESOS,'MATRIZ REQUISITOS ISO'!W$7:W$14,""))</f>
        <v>0</v>
      </c>
      <c r="Z100" s="2">
        <f>IF($B100="","",_xlfn.XLOOKUP($B$95,PROCESOS,'MATRIZ REQUISITOS ISO'!X$7:X$14,""))</f>
        <v>0</v>
      </c>
      <c r="AA100" s="2">
        <f>IF($B100="","",_xlfn.XLOOKUP($B$95,PROCESOS,'MATRIZ REQUISITOS ISO'!Y$7:Y$14,""))</f>
        <v>0</v>
      </c>
      <c r="AB100" s="2">
        <f>IF($B100="","",_xlfn.XLOOKUP($B$95,PROCESOS,'MATRIZ REQUISITOS ISO'!Z$7:Z$14,""))</f>
        <v>8</v>
      </c>
      <c r="AC100" s="2">
        <f>IF($B100="","",_xlfn.XLOOKUP($B$95,PROCESOS,'MATRIZ REQUISITOS ISO'!AA$7:AA$14,""))</f>
        <v>8</v>
      </c>
      <c r="AD100" s="2">
        <f>IF($B100="","",_xlfn.XLOOKUP($B$95,PROCESOS,'MATRIZ REQUISITOS ISO'!AB$7:AB$14,""))</f>
        <v>8</v>
      </c>
      <c r="AE100" s="2">
        <f>IF($B100="","",_xlfn.XLOOKUP($B$95,PROCESOS,'MATRIZ REQUISITOS ISO'!AC$7:AC$14,""))</f>
        <v>8</v>
      </c>
      <c r="AF100" s="2">
        <f>IF($B100="","",_xlfn.XLOOKUP($B$95,PROCESOS,'MATRIZ REQUISITOS ISO'!AD$7:AD$14,""))</f>
        <v>8</v>
      </c>
      <c r="AG100" s="2">
        <f>IF($B100="","",_xlfn.XLOOKUP($B$95,PROCESOS,'MATRIZ REQUISITOS ISO'!AE$7:AE$14,""))</f>
        <v>8</v>
      </c>
      <c r="AH100" t="str">
        <f t="shared" si="6"/>
        <v>Comunicación</v>
      </c>
    </row>
    <row r="101" spans="2:34" ht="60">
      <c r="B101" t="s">
        <v>158</v>
      </c>
      <c r="C101" s="6" t="s">
        <v>159</v>
      </c>
      <c r="D101" s="4" t="s">
        <v>207</v>
      </c>
      <c r="E101" s="4"/>
      <c r="F101" s="2">
        <f>IF($B101="","",_xlfn.XLOOKUP($B$95,PROCESOS,'MATRIZ REQUISITOS ISO'!D$7:D$14,""))</f>
        <v>8</v>
      </c>
      <c r="G101" s="2">
        <f>IF($B101="","",_xlfn.XLOOKUP($B$95,PROCESOS,'MATRIZ REQUISITOS ISO'!E$7:E$14,""))</f>
        <v>8</v>
      </c>
      <c r="H101" s="2">
        <f>IF($B101="","",_xlfn.XLOOKUP($B$95,PROCESOS,'MATRIZ REQUISITOS ISO'!F$7:F$14,""))</f>
        <v>0</v>
      </c>
      <c r="I101" s="2">
        <f>IF($B101="","",_xlfn.XLOOKUP($B$95,PROCESOS,'MATRIZ REQUISITOS ISO'!G$7:G$14,""))</f>
        <v>8</v>
      </c>
      <c r="J101" s="2">
        <f>IF($B101="","",_xlfn.XLOOKUP($B$95,PROCESOS,'MATRIZ REQUISITOS ISO'!H$7:H$14,""))</f>
        <v>0</v>
      </c>
      <c r="K101" s="2">
        <f>IF($B101="","",_xlfn.XLOOKUP($B$95,PROCESOS,'MATRIZ REQUISITOS ISO'!I$7:I$14,""))</f>
        <v>0</v>
      </c>
      <c r="L101" s="2">
        <f>IF($B101="","",_xlfn.XLOOKUP($B$95,PROCESOS,'MATRIZ REQUISITOS ISO'!J$7:J$14,""))</f>
        <v>0</v>
      </c>
      <c r="M101" s="2">
        <f>IF($B101="","",_xlfn.XLOOKUP($B$95,PROCESOS,'MATRIZ REQUISITOS ISO'!K$7:K$14,""))</f>
        <v>8</v>
      </c>
      <c r="N101" s="2">
        <f>IF($B101="","",_xlfn.XLOOKUP($B$95,PROCESOS,'MATRIZ REQUISITOS ISO'!L$7:L$14,""))</f>
        <v>8</v>
      </c>
      <c r="O101" s="2">
        <f>IF($B101="","",_xlfn.XLOOKUP($B$95,PROCESOS,'MATRIZ REQUISITOS ISO'!M$7:M$14,""))</f>
        <v>0</v>
      </c>
      <c r="P101" s="2">
        <f>IF($B101="","",_xlfn.XLOOKUP($B$95,PROCESOS,'MATRIZ REQUISITOS ISO'!N$7:N$14,""))</f>
        <v>8</v>
      </c>
      <c r="Q101" s="2">
        <f>IF($B101="","",_xlfn.XLOOKUP($B$95,PROCESOS,'MATRIZ REQUISITOS ISO'!O$7:O$14,""))</f>
        <v>0</v>
      </c>
      <c r="R101" s="2">
        <f>IF($B101="","",_xlfn.XLOOKUP($B$95,PROCESOS,'MATRIZ REQUISITOS ISO'!P$7:P$14,""))</f>
        <v>8</v>
      </c>
      <c r="S101" s="2">
        <f>IF($B101="","",_xlfn.XLOOKUP($B$95,PROCESOS,'MATRIZ REQUISITOS ISO'!Q$7:Q$14,""))</f>
        <v>8</v>
      </c>
      <c r="T101" s="2">
        <f>IF($B101="","",_xlfn.XLOOKUP($B$95,PROCESOS,'MATRIZ REQUISITOS ISO'!R$7:R$14,""))</f>
        <v>8</v>
      </c>
      <c r="U101" s="2">
        <f>IF($B101="","",_xlfn.XLOOKUP($B$95,PROCESOS,'MATRIZ REQUISITOS ISO'!S$7:S$14,""))</f>
        <v>0</v>
      </c>
      <c r="V101" s="2">
        <f>IF($B101="","",_xlfn.XLOOKUP($B$95,PROCESOS,'MATRIZ REQUISITOS ISO'!T$7:T$14,""))</f>
        <v>0</v>
      </c>
      <c r="W101" s="2">
        <f>IF($B101="","",_xlfn.XLOOKUP($B$95,PROCESOS,'MATRIZ REQUISITOS ISO'!U$7:U$14,""))</f>
        <v>0</v>
      </c>
      <c r="X101" s="2">
        <f>IF($B101="","",_xlfn.XLOOKUP($B$95,PROCESOS,'MATRIZ REQUISITOS ISO'!V$7:V$14,""))</f>
        <v>0</v>
      </c>
      <c r="Y101" s="2">
        <f>IF($B101="","",_xlfn.XLOOKUP($B$95,PROCESOS,'MATRIZ REQUISITOS ISO'!W$7:W$14,""))</f>
        <v>0</v>
      </c>
      <c r="Z101" s="2">
        <f>IF($B101="","",_xlfn.XLOOKUP($B$95,PROCESOS,'MATRIZ REQUISITOS ISO'!X$7:X$14,""))</f>
        <v>0</v>
      </c>
      <c r="AA101" s="2">
        <f>IF($B101="","",_xlfn.XLOOKUP($B$95,PROCESOS,'MATRIZ REQUISITOS ISO'!Y$7:Y$14,""))</f>
        <v>0</v>
      </c>
      <c r="AB101" s="2">
        <f>IF($B101="","",_xlfn.XLOOKUP($B$95,PROCESOS,'MATRIZ REQUISITOS ISO'!Z$7:Z$14,""))</f>
        <v>8</v>
      </c>
      <c r="AC101" s="2">
        <f>IF($B101="","",_xlfn.XLOOKUP($B$95,PROCESOS,'MATRIZ REQUISITOS ISO'!AA$7:AA$14,""))</f>
        <v>8</v>
      </c>
      <c r="AD101" s="2">
        <f>IF($B101="","",_xlfn.XLOOKUP($B$95,PROCESOS,'MATRIZ REQUISITOS ISO'!AB$7:AB$14,""))</f>
        <v>8</v>
      </c>
      <c r="AE101" s="2">
        <f>IF($B101="","",_xlfn.XLOOKUP($B$95,PROCESOS,'MATRIZ REQUISITOS ISO'!AC$7:AC$14,""))</f>
        <v>8</v>
      </c>
      <c r="AF101" s="2">
        <f>IF($B101="","",_xlfn.XLOOKUP($B$95,PROCESOS,'MATRIZ REQUISITOS ISO'!AD$7:AD$14,""))</f>
        <v>8</v>
      </c>
      <c r="AG101" s="2">
        <f>IF($B101="","",_xlfn.XLOOKUP($B$95,PROCESOS,'MATRIZ REQUISITOS ISO'!AE$7:AE$14,""))</f>
        <v>8</v>
      </c>
      <c r="AH101" t="str">
        <f t="shared" si="6"/>
        <v>Comunicación</v>
      </c>
    </row>
    <row r="102" spans="2:34" ht="90">
      <c r="B102" t="s">
        <v>155</v>
      </c>
      <c r="C102" s="6" t="s">
        <v>156</v>
      </c>
      <c r="D102" s="4" t="s">
        <v>250</v>
      </c>
      <c r="E102" s="4"/>
      <c r="F102" s="2">
        <f>IF($B102="","",_xlfn.XLOOKUP($B$95,PROCESOS,'MATRIZ REQUISITOS ISO'!D$7:D$14,""))</f>
        <v>8</v>
      </c>
      <c r="G102" s="2">
        <f>IF($B102="","",_xlfn.XLOOKUP($B$95,PROCESOS,'MATRIZ REQUISITOS ISO'!E$7:E$14,""))</f>
        <v>8</v>
      </c>
      <c r="H102" s="2">
        <f>IF($B102="","",_xlfn.XLOOKUP($B$95,PROCESOS,'MATRIZ REQUISITOS ISO'!F$7:F$14,""))</f>
        <v>0</v>
      </c>
      <c r="I102" s="2">
        <f>IF($B102="","",_xlfn.XLOOKUP($B$95,PROCESOS,'MATRIZ REQUISITOS ISO'!G$7:G$14,""))</f>
        <v>8</v>
      </c>
      <c r="J102" s="2">
        <f>IF($B102="","",_xlfn.XLOOKUP($B$95,PROCESOS,'MATRIZ REQUISITOS ISO'!H$7:H$14,""))</f>
        <v>0</v>
      </c>
      <c r="K102" s="2">
        <f>IF($B102="","",_xlfn.XLOOKUP($B$95,PROCESOS,'MATRIZ REQUISITOS ISO'!I$7:I$14,""))</f>
        <v>0</v>
      </c>
      <c r="L102" s="2">
        <f>IF($B102="","",_xlfn.XLOOKUP($B$95,PROCESOS,'MATRIZ REQUISITOS ISO'!J$7:J$14,""))</f>
        <v>0</v>
      </c>
      <c r="M102" s="2">
        <f>IF($B102="","",_xlfn.XLOOKUP($B$95,PROCESOS,'MATRIZ REQUISITOS ISO'!K$7:K$14,""))</f>
        <v>8</v>
      </c>
      <c r="N102" s="2">
        <f>IF($B102="","",_xlfn.XLOOKUP($B$95,PROCESOS,'MATRIZ REQUISITOS ISO'!L$7:L$14,""))</f>
        <v>8</v>
      </c>
      <c r="O102" s="2">
        <f>IF($B102="","",_xlfn.XLOOKUP($B$95,PROCESOS,'MATRIZ REQUISITOS ISO'!M$7:M$14,""))</f>
        <v>0</v>
      </c>
      <c r="P102" s="2">
        <f>IF($B102="","",_xlfn.XLOOKUP($B$95,PROCESOS,'MATRIZ REQUISITOS ISO'!N$7:N$14,""))</f>
        <v>8</v>
      </c>
      <c r="Q102" s="2">
        <f>IF($B102="","",_xlfn.XLOOKUP($B$95,PROCESOS,'MATRIZ REQUISITOS ISO'!O$7:O$14,""))</f>
        <v>0</v>
      </c>
      <c r="R102" s="2">
        <f>IF($B102="","",_xlfn.XLOOKUP($B$95,PROCESOS,'MATRIZ REQUISITOS ISO'!P$7:P$14,""))</f>
        <v>8</v>
      </c>
      <c r="S102" s="2">
        <f>IF($B102="","",_xlfn.XLOOKUP($B$95,PROCESOS,'MATRIZ REQUISITOS ISO'!Q$7:Q$14,""))</f>
        <v>8</v>
      </c>
      <c r="T102" s="2">
        <f>IF($B102="","",_xlfn.XLOOKUP($B$95,PROCESOS,'MATRIZ REQUISITOS ISO'!R$7:R$14,""))</f>
        <v>8</v>
      </c>
      <c r="U102" s="2">
        <f>IF($B102="","",_xlfn.XLOOKUP($B$95,PROCESOS,'MATRIZ REQUISITOS ISO'!S$7:S$14,""))</f>
        <v>0</v>
      </c>
      <c r="V102" s="2">
        <f>IF($B102="","",_xlfn.XLOOKUP($B$95,PROCESOS,'MATRIZ REQUISITOS ISO'!T$7:T$14,""))</f>
        <v>0</v>
      </c>
      <c r="W102" s="2">
        <f>IF($B102="","",_xlfn.XLOOKUP($B$95,PROCESOS,'MATRIZ REQUISITOS ISO'!U$7:U$14,""))</f>
        <v>0</v>
      </c>
      <c r="X102" s="2">
        <f>IF($B102="","",_xlfn.XLOOKUP($B$95,PROCESOS,'MATRIZ REQUISITOS ISO'!V$7:V$14,""))</f>
        <v>0</v>
      </c>
      <c r="Y102" s="2">
        <f>IF($B102="","",_xlfn.XLOOKUP($B$95,PROCESOS,'MATRIZ REQUISITOS ISO'!W$7:W$14,""))</f>
        <v>0</v>
      </c>
      <c r="Z102" s="2">
        <f>IF($B102="","",_xlfn.XLOOKUP($B$95,PROCESOS,'MATRIZ REQUISITOS ISO'!X$7:X$14,""))</f>
        <v>0</v>
      </c>
      <c r="AA102" s="2">
        <f>IF($B102="","",_xlfn.XLOOKUP($B$95,PROCESOS,'MATRIZ REQUISITOS ISO'!Y$7:Y$14,""))</f>
        <v>0</v>
      </c>
      <c r="AB102" s="2">
        <f>IF($B102="","",_xlfn.XLOOKUP($B$95,PROCESOS,'MATRIZ REQUISITOS ISO'!Z$7:Z$14,""))</f>
        <v>8</v>
      </c>
      <c r="AC102" s="2">
        <f>IF($B102="","",_xlfn.XLOOKUP($B$95,PROCESOS,'MATRIZ REQUISITOS ISO'!AA$7:AA$14,""))</f>
        <v>8</v>
      </c>
      <c r="AD102" s="2">
        <f>IF($B102="","",_xlfn.XLOOKUP($B$95,PROCESOS,'MATRIZ REQUISITOS ISO'!AB$7:AB$14,""))</f>
        <v>8</v>
      </c>
      <c r="AE102" s="2">
        <f>IF($B102="","",_xlfn.XLOOKUP($B$95,PROCESOS,'MATRIZ REQUISITOS ISO'!AC$7:AC$14,""))</f>
        <v>8</v>
      </c>
      <c r="AF102" s="2">
        <f>IF($B102="","",_xlfn.XLOOKUP($B$95,PROCESOS,'MATRIZ REQUISITOS ISO'!AD$7:AD$14,""))</f>
        <v>8</v>
      </c>
      <c r="AG102" s="2">
        <f>IF($B102="","",_xlfn.XLOOKUP($B$95,PROCESOS,'MATRIZ REQUISITOS ISO'!AE$7:AE$14,""))</f>
        <v>8</v>
      </c>
      <c r="AH102" t="str">
        <f t="shared" si="6"/>
        <v>Comunicación</v>
      </c>
    </row>
    <row r="103" spans="2:34">
      <c r="F103" s="2" t="str">
        <f>IF($B103="","",_xlfn.XLOOKUP($B$95,PROCESOS,'MATRIZ REQUISITOS ISO'!D$7:D$14,""))</f>
        <v/>
      </c>
      <c r="G103" s="2" t="str">
        <f>IF($B103="","",_xlfn.XLOOKUP($B$95,PROCESOS,'MATRIZ REQUISITOS ISO'!E$7:E$14,""))</f>
        <v/>
      </c>
      <c r="H103" s="2" t="str">
        <f>IF($B103="","",_xlfn.XLOOKUP($B$95,PROCESOS,'MATRIZ REQUISITOS ISO'!F$7:F$14,""))</f>
        <v/>
      </c>
      <c r="I103" s="2" t="str">
        <f>IF($B103="","",_xlfn.XLOOKUP($B$95,PROCESOS,'MATRIZ REQUISITOS ISO'!G$7:G$14,""))</f>
        <v/>
      </c>
      <c r="J103" s="2" t="str">
        <f>IF($B103="","",_xlfn.XLOOKUP($B$95,PROCESOS,'MATRIZ REQUISITOS ISO'!H$7:H$14,""))</f>
        <v/>
      </c>
      <c r="K103" s="2" t="str">
        <f>IF($B103="","",_xlfn.XLOOKUP($B$95,PROCESOS,'MATRIZ REQUISITOS ISO'!I$7:I$14,""))</f>
        <v/>
      </c>
      <c r="L103" s="2" t="str">
        <f>IF($B103="","",_xlfn.XLOOKUP($B$95,PROCESOS,'MATRIZ REQUISITOS ISO'!J$7:J$14,""))</f>
        <v/>
      </c>
      <c r="M103" s="2" t="str">
        <f>IF($B103="","",_xlfn.XLOOKUP($B$95,PROCESOS,'MATRIZ REQUISITOS ISO'!K$7:K$14,""))</f>
        <v/>
      </c>
      <c r="N103" s="2" t="str">
        <f>IF($B103="","",_xlfn.XLOOKUP($B$95,PROCESOS,'MATRIZ REQUISITOS ISO'!L$7:L$14,""))</f>
        <v/>
      </c>
      <c r="O103" s="2" t="str">
        <f>IF($B103="","",_xlfn.XLOOKUP($B$95,PROCESOS,'MATRIZ REQUISITOS ISO'!M$7:M$14,""))</f>
        <v/>
      </c>
      <c r="P103" s="2" t="str">
        <f>IF($B103="","",_xlfn.XLOOKUP($B$95,PROCESOS,'MATRIZ REQUISITOS ISO'!N$7:N$14,""))</f>
        <v/>
      </c>
      <c r="Q103" s="2" t="str">
        <f>IF($B103="","",_xlfn.XLOOKUP($B$95,PROCESOS,'MATRIZ REQUISITOS ISO'!O$7:O$14,""))</f>
        <v/>
      </c>
      <c r="R103" s="2" t="str">
        <f>IF($B103="","",_xlfn.XLOOKUP($B$95,PROCESOS,'MATRIZ REQUISITOS ISO'!P$7:P$14,""))</f>
        <v/>
      </c>
      <c r="S103" s="2" t="str">
        <f>IF($B103="","",_xlfn.XLOOKUP($B$95,PROCESOS,'MATRIZ REQUISITOS ISO'!Q$7:Q$14,""))</f>
        <v/>
      </c>
      <c r="T103" s="2" t="str">
        <f>IF($B103="","",_xlfn.XLOOKUP($B$95,PROCESOS,'MATRIZ REQUISITOS ISO'!R$7:R$14,""))</f>
        <v/>
      </c>
      <c r="U103" s="2" t="str">
        <f>IF($B103="","",_xlfn.XLOOKUP($B$95,PROCESOS,'MATRIZ REQUISITOS ISO'!S$7:S$14,""))</f>
        <v/>
      </c>
      <c r="V103" s="2" t="str">
        <f>IF($B103="","",_xlfn.XLOOKUP($B$95,PROCESOS,'MATRIZ REQUISITOS ISO'!T$7:T$14,""))</f>
        <v/>
      </c>
      <c r="W103" s="2" t="str">
        <f>IF($B103="","",_xlfn.XLOOKUP($B$95,PROCESOS,'MATRIZ REQUISITOS ISO'!U$7:U$14,""))</f>
        <v/>
      </c>
      <c r="X103" s="2" t="str">
        <f>IF($B103="","",_xlfn.XLOOKUP($B$95,PROCESOS,'MATRIZ REQUISITOS ISO'!V$7:V$14,""))</f>
        <v/>
      </c>
      <c r="Y103" s="2" t="str">
        <f>IF($B103="","",_xlfn.XLOOKUP($B$95,PROCESOS,'MATRIZ REQUISITOS ISO'!W$7:W$14,""))</f>
        <v/>
      </c>
      <c r="Z103" s="2" t="str">
        <f>IF($B103="","",_xlfn.XLOOKUP($B$95,PROCESOS,'MATRIZ REQUISITOS ISO'!X$7:X$14,""))</f>
        <v/>
      </c>
      <c r="AA103" s="2" t="str">
        <f>IF($B103="","",_xlfn.XLOOKUP($B$95,PROCESOS,'MATRIZ REQUISITOS ISO'!Y$7:Y$14,""))</f>
        <v/>
      </c>
      <c r="AB103" s="2" t="str">
        <f>IF($B103="","",_xlfn.XLOOKUP($B$95,PROCESOS,'MATRIZ REQUISITOS ISO'!Z$7:Z$14,""))</f>
        <v/>
      </c>
      <c r="AC103" s="2" t="str">
        <f>IF($B103="","",_xlfn.XLOOKUP($B$95,PROCESOS,'MATRIZ REQUISITOS ISO'!AA$7:AA$14,""))</f>
        <v/>
      </c>
      <c r="AD103" s="2" t="str">
        <f>IF($B103="","",_xlfn.XLOOKUP($B$95,PROCESOS,'MATRIZ REQUISITOS ISO'!AB$7:AB$14,""))</f>
        <v/>
      </c>
      <c r="AE103" s="2" t="str">
        <f>IF($B103="","",_xlfn.XLOOKUP($B$95,PROCESOS,'MATRIZ REQUISITOS ISO'!AC$7:AC$14,""))</f>
        <v/>
      </c>
      <c r="AF103" s="2" t="str">
        <f>IF($B103="","",_xlfn.XLOOKUP($B$95,PROCESOS,'MATRIZ REQUISITOS ISO'!AD$7:AD$14,""))</f>
        <v/>
      </c>
      <c r="AG103" s="2" t="str">
        <f>IF($B103="","",_xlfn.XLOOKUP($B$95,PROCESOS,'MATRIZ REQUISITOS ISO'!AE$7:AE$14,""))</f>
        <v/>
      </c>
      <c r="AH103" t="str">
        <f t="shared" si="6"/>
        <v>Comunicación</v>
      </c>
    </row>
    <row r="104" spans="2:34">
      <c r="F104" s="2" t="str">
        <f>IF($B104="","",_xlfn.XLOOKUP($B$95,PROCESOS,'MATRIZ REQUISITOS ISO'!D$7:D$14,""))</f>
        <v/>
      </c>
      <c r="G104" s="2" t="str">
        <f>IF($B104="","",_xlfn.XLOOKUP($B$95,PROCESOS,'MATRIZ REQUISITOS ISO'!E$7:E$14,""))</f>
        <v/>
      </c>
      <c r="H104" s="2" t="str">
        <f>IF($B104="","",_xlfn.XLOOKUP($B$95,PROCESOS,'MATRIZ REQUISITOS ISO'!F$7:F$14,""))</f>
        <v/>
      </c>
      <c r="I104" s="2" t="str">
        <f>IF($B104="","",_xlfn.XLOOKUP($B$95,PROCESOS,'MATRIZ REQUISITOS ISO'!G$7:G$14,""))</f>
        <v/>
      </c>
      <c r="J104" s="2" t="str">
        <f>IF($B104="","",_xlfn.XLOOKUP($B$95,PROCESOS,'MATRIZ REQUISITOS ISO'!H$7:H$14,""))</f>
        <v/>
      </c>
      <c r="K104" s="2" t="str">
        <f>IF($B104="","",_xlfn.XLOOKUP($B$95,PROCESOS,'MATRIZ REQUISITOS ISO'!I$7:I$14,""))</f>
        <v/>
      </c>
      <c r="L104" s="2" t="str">
        <f>IF($B104="","",_xlfn.XLOOKUP($B$95,PROCESOS,'MATRIZ REQUISITOS ISO'!J$7:J$14,""))</f>
        <v/>
      </c>
      <c r="M104" s="2" t="str">
        <f>IF($B104="","",_xlfn.XLOOKUP($B$95,PROCESOS,'MATRIZ REQUISITOS ISO'!K$7:K$14,""))</f>
        <v/>
      </c>
      <c r="N104" s="2" t="str">
        <f>IF($B104="","",_xlfn.XLOOKUP($B$95,PROCESOS,'MATRIZ REQUISITOS ISO'!L$7:L$14,""))</f>
        <v/>
      </c>
      <c r="O104" s="2" t="str">
        <f>IF($B104="","",_xlfn.XLOOKUP($B$95,PROCESOS,'MATRIZ REQUISITOS ISO'!M$7:M$14,""))</f>
        <v/>
      </c>
      <c r="P104" s="2" t="str">
        <f>IF($B104="","",_xlfn.XLOOKUP($B$95,PROCESOS,'MATRIZ REQUISITOS ISO'!N$7:N$14,""))</f>
        <v/>
      </c>
      <c r="Q104" s="2" t="str">
        <f>IF($B104="","",_xlfn.XLOOKUP($B$95,PROCESOS,'MATRIZ REQUISITOS ISO'!O$7:O$14,""))</f>
        <v/>
      </c>
      <c r="R104" s="2" t="str">
        <f>IF($B104="","",_xlfn.XLOOKUP($B$95,PROCESOS,'MATRIZ REQUISITOS ISO'!P$7:P$14,""))</f>
        <v/>
      </c>
      <c r="S104" s="2" t="str">
        <f>IF($B104="","",_xlfn.XLOOKUP($B$95,PROCESOS,'MATRIZ REQUISITOS ISO'!Q$7:Q$14,""))</f>
        <v/>
      </c>
      <c r="T104" s="2" t="str">
        <f>IF($B104="","",_xlfn.XLOOKUP($B$95,PROCESOS,'MATRIZ REQUISITOS ISO'!R$7:R$14,""))</f>
        <v/>
      </c>
      <c r="U104" s="2" t="str">
        <f>IF($B104="","",_xlfn.XLOOKUP($B$95,PROCESOS,'MATRIZ REQUISITOS ISO'!S$7:S$14,""))</f>
        <v/>
      </c>
      <c r="V104" s="2" t="str">
        <f>IF($B104="","",_xlfn.XLOOKUP($B$95,PROCESOS,'MATRIZ REQUISITOS ISO'!T$7:T$14,""))</f>
        <v/>
      </c>
      <c r="W104" s="2" t="str">
        <f>IF($B104="","",_xlfn.XLOOKUP($B$95,PROCESOS,'MATRIZ REQUISITOS ISO'!U$7:U$14,""))</f>
        <v/>
      </c>
      <c r="X104" s="2" t="str">
        <f>IF($B104="","",_xlfn.XLOOKUP($B$95,PROCESOS,'MATRIZ REQUISITOS ISO'!V$7:V$14,""))</f>
        <v/>
      </c>
      <c r="Y104" s="2" t="str">
        <f>IF($B104="","",_xlfn.XLOOKUP($B$95,PROCESOS,'MATRIZ REQUISITOS ISO'!W$7:W$14,""))</f>
        <v/>
      </c>
      <c r="Z104" s="2" t="str">
        <f>IF($B104="","",_xlfn.XLOOKUP($B$95,PROCESOS,'MATRIZ REQUISITOS ISO'!X$7:X$14,""))</f>
        <v/>
      </c>
      <c r="AA104" s="2" t="str">
        <f>IF($B104="","",_xlfn.XLOOKUP($B$95,PROCESOS,'MATRIZ REQUISITOS ISO'!Y$7:Y$14,""))</f>
        <v/>
      </c>
      <c r="AB104" s="2" t="str">
        <f>IF($B104="","",_xlfn.XLOOKUP($B$95,PROCESOS,'MATRIZ REQUISITOS ISO'!Z$7:Z$14,""))</f>
        <v/>
      </c>
      <c r="AC104" s="2" t="str">
        <f>IF($B104="","",_xlfn.XLOOKUP($B$95,PROCESOS,'MATRIZ REQUISITOS ISO'!AA$7:AA$14,""))</f>
        <v/>
      </c>
      <c r="AD104" s="2" t="str">
        <f>IF($B104="","",_xlfn.XLOOKUP($B$95,PROCESOS,'MATRIZ REQUISITOS ISO'!AB$7:AB$14,""))</f>
        <v/>
      </c>
      <c r="AE104" s="2" t="str">
        <f>IF($B104="","",_xlfn.XLOOKUP($B$95,PROCESOS,'MATRIZ REQUISITOS ISO'!AC$7:AC$14,""))</f>
        <v/>
      </c>
      <c r="AF104" s="2" t="str">
        <f>IF($B104="","",_xlfn.XLOOKUP($B$95,PROCESOS,'MATRIZ REQUISITOS ISO'!AD$7:AD$14,""))</f>
        <v/>
      </c>
      <c r="AG104" s="2" t="str">
        <f>IF($B104="","",_xlfn.XLOOKUP($B$95,PROCESOS,'MATRIZ REQUISITOS ISO'!AE$7:AE$14,""))</f>
        <v/>
      </c>
      <c r="AH104" t="str">
        <f t="shared" si="6"/>
        <v>Comunicación</v>
      </c>
    </row>
    <row r="105" spans="2:34">
      <c r="F105" s="2" t="str">
        <f>IF($B105="","",_xlfn.XLOOKUP($B$95,PROCESOS,'MATRIZ REQUISITOS ISO'!D$7:D$14,""))</f>
        <v/>
      </c>
      <c r="G105" s="2" t="str">
        <f>IF($B105="","",_xlfn.XLOOKUP($B$95,PROCESOS,'MATRIZ REQUISITOS ISO'!E$7:E$14,""))</f>
        <v/>
      </c>
      <c r="H105" s="2" t="str">
        <f>IF($B105="","",_xlfn.XLOOKUP($B$95,PROCESOS,'MATRIZ REQUISITOS ISO'!F$7:F$14,""))</f>
        <v/>
      </c>
      <c r="I105" s="2" t="str">
        <f>IF($B105="","",_xlfn.XLOOKUP($B$95,PROCESOS,'MATRIZ REQUISITOS ISO'!G$7:G$14,""))</f>
        <v/>
      </c>
      <c r="J105" s="2" t="str">
        <f>IF($B105="","",_xlfn.XLOOKUP($B$95,PROCESOS,'MATRIZ REQUISITOS ISO'!H$7:H$14,""))</f>
        <v/>
      </c>
      <c r="K105" s="2" t="str">
        <f>IF($B105="","",_xlfn.XLOOKUP($B$95,PROCESOS,'MATRIZ REQUISITOS ISO'!I$7:I$14,""))</f>
        <v/>
      </c>
      <c r="L105" s="2" t="str">
        <f>IF($B105="","",_xlfn.XLOOKUP($B$95,PROCESOS,'MATRIZ REQUISITOS ISO'!J$7:J$14,""))</f>
        <v/>
      </c>
      <c r="M105" s="2" t="str">
        <f>IF($B105="","",_xlfn.XLOOKUP($B$95,PROCESOS,'MATRIZ REQUISITOS ISO'!K$7:K$14,""))</f>
        <v/>
      </c>
      <c r="N105" s="2" t="str">
        <f>IF($B105="","",_xlfn.XLOOKUP($B$95,PROCESOS,'MATRIZ REQUISITOS ISO'!L$7:L$14,""))</f>
        <v/>
      </c>
      <c r="O105" s="2" t="str">
        <f>IF($B105="","",_xlfn.XLOOKUP($B$95,PROCESOS,'MATRIZ REQUISITOS ISO'!M$7:M$14,""))</f>
        <v/>
      </c>
      <c r="P105" s="2" t="str">
        <f>IF($B105="","",_xlfn.XLOOKUP($B$95,PROCESOS,'MATRIZ REQUISITOS ISO'!N$7:N$14,""))</f>
        <v/>
      </c>
      <c r="Q105" s="2" t="str">
        <f>IF($B105="","",_xlfn.XLOOKUP($B$95,PROCESOS,'MATRIZ REQUISITOS ISO'!O$7:O$14,""))</f>
        <v/>
      </c>
      <c r="R105" s="2" t="str">
        <f>IF($B105="","",_xlfn.XLOOKUP($B$95,PROCESOS,'MATRIZ REQUISITOS ISO'!P$7:P$14,""))</f>
        <v/>
      </c>
      <c r="S105" s="2" t="str">
        <f>IF($B105="","",_xlfn.XLOOKUP($B$95,PROCESOS,'MATRIZ REQUISITOS ISO'!Q$7:Q$14,""))</f>
        <v/>
      </c>
      <c r="T105" s="2" t="str">
        <f>IF($B105="","",_xlfn.XLOOKUP($B$95,PROCESOS,'MATRIZ REQUISITOS ISO'!R$7:R$14,""))</f>
        <v/>
      </c>
      <c r="U105" s="2" t="str">
        <f>IF($B105="","",_xlfn.XLOOKUP($B$95,PROCESOS,'MATRIZ REQUISITOS ISO'!S$7:S$14,""))</f>
        <v/>
      </c>
      <c r="V105" s="2" t="str">
        <f>IF($B105="","",_xlfn.XLOOKUP($B$95,PROCESOS,'MATRIZ REQUISITOS ISO'!T$7:T$14,""))</f>
        <v/>
      </c>
      <c r="W105" s="2" t="str">
        <f>IF($B105="","",_xlfn.XLOOKUP($B$95,PROCESOS,'MATRIZ REQUISITOS ISO'!U$7:U$14,""))</f>
        <v/>
      </c>
      <c r="X105" s="2" t="str">
        <f>IF($B105="","",_xlfn.XLOOKUP($B$95,PROCESOS,'MATRIZ REQUISITOS ISO'!V$7:V$14,""))</f>
        <v/>
      </c>
      <c r="Y105" s="2" t="str">
        <f>IF($B105="","",_xlfn.XLOOKUP($B$95,PROCESOS,'MATRIZ REQUISITOS ISO'!W$7:W$14,""))</f>
        <v/>
      </c>
      <c r="Z105" s="2" t="str">
        <f>IF($B105="","",_xlfn.XLOOKUP($B$95,PROCESOS,'MATRIZ REQUISITOS ISO'!X$7:X$14,""))</f>
        <v/>
      </c>
      <c r="AA105" s="2" t="str">
        <f>IF($B105="","",_xlfn.XLOOKUP($B$95,PROCESOS,'MATRIZ REQUISITOS ISO'!Y$7:Y$14,""))</f>
        <v/>
      </c>
      <c r="AB105" s="2" t="str">
        <f>IF($B105="","",_xlfn.XLOOKUP($B$95,PROCESOS,'MATRIZ REQUISITOS ISO'!Z$7:Z$14,""))</f>
        <v/>
      </c>
      <c r="AC105" s="2" t="str">
        <f>IF($B105="","",_xlfn.XLOOKUP($B$95,PROCESOS,'MATRIZ REQUISITOS ISO'!AA$7:AA$14,""))</f>
        <v/>
      </c>
      <c r="AD105" s="2" t="str">
        <f>IF($B105="","",_xlfn.XLOOKUP($B$95,PROCESOS,'MATRIZ REQUISITOS ISO'!AB$7:AB$14,""))</f>
        <v/>
      </c>
      <c r="AE105" s="2" t="str">
        <f>IF($B105="","",_xlfn.XLOOKUP($B$95,PROCESOS,'MATRIZ REQUISITOS ISO'!AC$7:AC$14,""))</f>
        <v/>
      </c>
      <c r="AF105" s="2" t="str">
        <f>IF($B105="","",_xlfn.XLOOKUP($B$95,PROCESOS,'MATRIZ REQUISITOS ISO'!AD$7:AD$14,""))</f>
        <v/>
      </c>
      <c r="AG105" s="2" t="str">
        <f>IF($B105="","",_xlfn.XLOOKUP($B$95,PROCESOS,'MATRIZ REQUISITOS ISO'!AE$7:AE$14,""))</f>
        <v/>
      </c>
      <c r="AH105" t="str">
        <f t="shared" si="6"/>
        <v>Comunicación</v>
      </c>
    </row>
  </sheetData>
  <mergeCells count="8">
    <mergeCell ref="E2:AF2"/>
    <mergeCell ref="E9:AF9"/>
    <mergeCell ref="E19:AF19"/>
    <mergeCell ref="E95:AF95"/>
    <mergeCell ref="E32:AF32"/>
    <mergeCell ref="E45:AF45"/>
    <mergeCell ref="E54:AF54"/>
    <mergeCell ref="E87:AF87"/>
  </mergeCells>
  <phoneticPr fontId="16" type="noConversion"/>
  <conditionalFormatting sqref="E1:AF2 F3:AG8 E9:AF9 F10:AG18 E19:AF19 F20:AG31 E32:AF32 F33:AG44 E45:AF45 F46:AG53 E54:AF54 F55:AG86 E87:AF87 F88:AG94 E95:AF95 F96:AG105 E106:AF1048576">
    <cfRule type="cellIs" dxfId="8" priority="1" operator="equal">
      <formula>0</formula>
    </cfRule>
    <cfRule type="cellIs" dxfId="7" priority="2" operator="equal">
      <formula>8</formula>
    </cfRule>
    <cfRule type="cellIs" dxfId="6" priority="3" operator="equal">
      <formula>7</formula>
    </cfRule>
    <cfRule type="cellIs" dxfId="5" priority="4" operator="equal">
      <formula>6</formula>
    </cfRule>
    <cfRule type="cellIs" dxfId="4" priority="5" operator="equal">
      <formula>5</formula>
    </cfRule>
    <cfRule type="cellIs" dxfId="3" priority="6" operator="equal">
      <formula>4</formula>
    </cfRule>
    <cfRule type="cellIs" dxfId="2" priority="7" operator="equal">
      <formula>3</formula>
    </cfRule>
    <cfRule type="cellIs" dxfId="1" priority="8" operator="equal">
      <formula>2</formula>
    </cfRule>
    <cfRule type="cellIs" dxfId="0" priority="9" operator="equal">
      <formula>1</formula>
    </cfRule>
  </conditionalFormatting>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da50c9b-53f8-4c3c-a2ef-f4fb88350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CC8CE97FD65D74DB3E37D09DDEC4903" ma:contentTypeVersion="14" ma:contentTypeDescription="Crear nuevo documento." ma:contentTypeScope="" ma:versionID="0d0de3a6a5dad9e720fe0a4e42b058ef">
  <xsd:schema xmlns:xsd="http://www.w3.org/2001/XMLSchema" xmlns:xs="http://www.w3.org/2001/XMLSchema" xmlns:p="http://schemas.microsoft.com/office/2006/metadata/properties" xmlns:ns3="fda50c9b-53f8-4c3c-a2ef-f4fb883500fe" xmlns:ns4="6726272b-e4e4-4338-bc5f-6f2ef5c4905e" targetNamespace="http://schemas.microsoft.com/office/2006/metadata/properties" ma:root="true" ma:fieldsID="85b3fa6fed4f4212c1b93ed19efc613d" ns3:_="" ns4:_="">
    <xsd:import namespace="fda50c9b-53f8-4c3c-a2ef-f4fb883500fe"/>
    <xsd:import namespace="6726272b-e4e4-4338-bc5f-6f2ef5c4905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a50c9b-53f8-4c3c-a2ef-f4fb883500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26272b-e4e4-4338-bc5f-6f2ef5c4905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27E875-DD4B-4E1F-8C4B-C6BE172354F4}">
  <ds:schemaRefs>
    <ds:schemaRef ds:uri="http://schemas.microsoft.com/office/2006/metadata/properties"/>
    <ds:schemaRef ds:uri="http://schemas.microsoft.com/office/infopath/2007/PartnerControls"/>
    <ds:schemaRef ds:uri="fda50c9b-53f8-4c3c-a2ef-f4fb883500fe"/>
  </ds:schemaRefs>
</ds:datastoreItem>
</file>

<file path=customXml/itemProps2.xml><?xml version="1.0" encoding="utf-8"?>
<ds:datastoreItem xmlns:ds="http://schemas.openxmlformats.org/officeDocument/2006/customXml" ds:itemID="{C844DF23-EE27-4177-93C7-E81EE872E200}">
  <ds:schemaRefs>
    <ds:schemaRef ds:uri="http://schemas.microsoft.com/sharepoint/v3/contenttype/forms"/>
  </ds:schemaRefs>
</ds:datastoreItem>
</file>

<file path=customXml/itemProps3.xml><?xml version="1.0" encoding="utf-8"?>
<ds:datastoreItem xmlns:ds="http://schemas.openxmlformats.org/officeDocument/2006/customXml" ds:itemID="{D38FBC67-AE2E-42CD-8802-4E9A8968E9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a50c9b-53f8-4c3c-a2ef-f4fb883500fe"/>
    <ds:schemaRef ds:uri="6726272b-e4e4-4338-bc5f-6f2ef5c490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14</vt:i4>
      </vt:variant>
    </vt:vector>
  </HeadingPairs>
  <TitlesOfParts>
    <vt:vector size="16" baseType="lpstr">
      <vt:lpstr>Matriz</vt:lpstr>
      <vt:lpstr>Interacción entre procesos</vt:lpstr>
      <vt:lpstr>'Consulta Matriz Comunicación'!Área_de_impresión</vt:lpstr>
      <vt:lpstr>'Interacción entre procesos'!Área_de_impresión</vt:lpstr>
      <vt:lpstr>ÁREAS_responsabilidad</vt:lpstr>
      <vt:lpstr>Comercialización_e</vt:lpstr>
      <vt:lpstr>Comercialización_L</vt:lpstr>
      <vt:lpstr>Comunicación_L</vt:lpstr>
      <vt:lpstr>Gestión_de_recursos_L</vt:lpstr>
      <vt:lpstr>Mantenimiento_y_calibración_L</vt:lpstr>
      <vt:lpstr>Medición_análisis_y_mejora_L</vt:lpstr>
      <vt:lpstr>PROCESOS</vt:lpstr>
      <vt:lpstr>Producción_L</vt:lpstr>
      <vt:lpstr>Proyectos_e_infraestructura_L</vt:lpstr>
      <vt:lpstr>Responsabilidad_de_la_dirección_L</vt:lpstr>
      <vt:lpstr>'Consulta Matriz Comunicación'!Títulos_a_imprimir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Vicente Fco. Ivich C</dc:creator>
  <cp:keywords/>
  <dc:description/>
  <cp:lastModifiedBy>Miguel Angel Encinas Servin de la Mora</cp:lastModifiedBy>
  <cp:revision/>
  <cp:lastPrinted>2025-08-29T19:16:41Z</cp:lastPrinted>
  <dcterms:created xsi:type="dcterms:W3CDTF">2020-09-03T21:33:59Z</dcterms:created>
  <dcterms:modified xsi:type="dcterms:W3CDTF">2026-08-12T16:42:35Z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0x010100DCC8CE97FD65D74DB3E37D09DDEC4903</vt:lpwstr>
  </property>
</Properties>
</file>