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llanova-my.sharepoint.com/personal/hpaulson_villanova_edu/Documents/Fall 2023/EGR 1200 - Walkup/"/>
    </mc:Choice>
  </mc:AlternateContent>
  <xr:revisionPtr revIDLastSave="626" documentId="8_{7AD93D8F-78AE-5C40-A503-A465909DE829}" xr6:coauthVersionLast="47" xr6:coauthVersionMax="47" xr10:uidLastSave="{48DCB7BA-7499-F046-A1E8-3DBD749D1E53}"/>
  <bookViews>
    <workbookView xWindow="0" yWindow="500" windowWidth="28800" windowHeight="17500" xr2:uid="{66D12B79-F7C8-D048-9508-327ED4AF1905}"/>
  </bookViews>
  <sheets>
    <sheet name="Wood Samples Calcs" sheetId="1" r:id="rId1"/>
    <sheet name="Selected I-Beam Interia Cal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 a="1"/>
  <c r="J6" i="1" s="1"/>
  <c r="J7" i="1" a="1"/>
  <c r="J7" i="1" s="1"/>
  <c r="J8" i="1" a="1"/>
  <c r="J8" i="1"/>
  <c r="K3" i="1"/>
  <c r="J23" i="1" s="1" a="1"/>
  <c r="J23" i="1" s="1"/>
  <c r="E2" i="2"/>
  <c r="G4" i="2"/>
  <c r="G2" i="2"/>
  <c r="G3" i="2"/>
  <c r="F4" i="2"/>
  <c r="E4" i="2"/>
  <c r="F3" i="2"/>
  <c r="E3" i="2"/>
  <c r="F2" i="2"/>
  <c r="J26" i="1" l="1" a="1"/>
  <c r="J26" i="1" s="1"/>
  <c r="H2" i="2"/>
  <c r="I2" i="2" s="1"/>
  <c r="H3" i="2"/>
  <c r="I3" i="2" s="1"/>
  <c r="H4" i="2"/>
  <c r="I4" i="2" s="1"/>
  <c r="E5" i="2"/>
  <c r="H5" i="2" l="1"/>
  <c r="I7" i="2"/>
  <c r="D3" i="1" l="1"/>
  <c r="F11" i="1" s="1"/>
  <c r="D4" i="1"/>
  <c r="F15" i="1" s="1"/>
  <c r="D5" i="1"/>
  <c r="F18" i="1" s="1"/>
  <c r="D6" i="1"/>
  <c r="F19" i="1" s="1"/>
  <c r="F14" i="1" l="1"/>
  <c r="F21" i="1"/>
  <c r="F12" i="1"/>
  <c r="F13" i="1"/>
  <c r="F20" i="1"/>
  <c r="F10" i="1"/>
  <c r="F17" i="1"/>
  <c r="F16" i="1"/>
  <c r="J10" i="1" l="1" a="1"/>
  <c r="J10" i="1" s="1"/>
  <c r="J20" i="1" l="1" a="1"/>
  <c r="J20" i="1" s="1"/>
  <c r="J9" i="1" a="1"/>
  <c r="J9" i="1" s="1"/>
  <c r="J13" i="1" a="1"/>
  <c r="J13" i="1" s="1"/>
  <c r="J12" i="1" a="1"/>
  <c r="J12" i="1" s="1"/>
  <c r="J11" i="1" a="1"/>
  <c r="J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<sst xmlns="http://schemas.openxmlformats.org/spreadsheetml/2006/main" count="60" uniqueCount="45">
  <si>
    <t>Size</t>
  </si>
  <si>
    <t>h (in)</t>
  </si>
  <si>
    <t>b (in)</t>
  </si>
  <si>
    <t>Moment of Inirtia</t>
  </si>
  <si>
    <t>Load P (lbs)</t>
  </si>
  <si>
    <t>a (in)</t>
  </si>
  <si>
    <t>L (in)</t>
  </si>
  <si>
    <t>E (SPF Wood)</t>
  </si>
  <si>
    <t>Column1</t>
  </si>
  <si>
    <t>1x2</t>
  </si>
  <si>
    <t>1x3</t>
  </si>
  <si>
    <t>1x4</t>
  </si>
  <si>
    <t>Orientation</t>
  </si>
  <si>
    <t>I-beam Inertia</t>
  </si>
  <si>
    <t>Deflection (in)</t>
  </si>
  <si>
    <t>1x5</t>
  </si>
  <si>
    <t>1x5 - 1x2</t>
  </si>
  <si>
    <t>1x5 - 1x3</t>
  </si>
  <si>
    <t>1x4 - 1x2</t>
  </si>
  <si>
    <t>Sample</t>
  </si>
  <si>
    <t>Deflection (In.)</t>
  </si>
  <si>
    <t>Length (in.)</t>
  </si>
  <si>
    <t>E</t>
  </si>
  <si>
    <t>1x4 - 1x3</t>
  </si>
  <si>
    <t>1x3 - 1x3</t>
  </si>
  <si>
    <t>1x3 - 1x4</t>
  </si>
  <si>
    <t>1x2 - 1x4</t>
  </si>
  <si>
    <t>1x2 - 1x5</t>
  </si>
  <si>
    <t>(Ideal)</t>
  </si>
  <si>
    <t>Strain for 1x4 by 1x3 beam</t>
  </si>
  <si>
    <t>Load required to produce limited design strain (8*10^-4 microstrain)</t>
  </si>
  <si>
    <t>Load required to produced limited design deflection (0.25 in)</t>
  </si>
  <si>
    <t>Shape</t>
  </si>
  <si>
    <t>b (in.)</t>
  </si>
  <si>
    <t>h (in.)</t>
  </si>
  <si>
    <t>x̄ top (in.)</t>
  </si>
  <si>
    <r>
      <t>ī (in.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)</t>
    </r>
  </si>
  <si>
    <r>
      <t>A (in.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</si>
  <si>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t>d (in.)</t>
  </si>
  <si>
    <r>
      <t>Ad² (in.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)</t>
    </r>
  </si>
  <si>
    <r>
      <t>'ī + Ad² (in.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)</t>
    </r>
  </si>
  <si>
    <t>1x4 by 1x3</t>
  </si>
  <si>
    <t>Sum:</t>
  </si>
  <si>
    <t>x̄ top, overall (in.) =</t>
  </si>
  <si>
    <r>
      <t xml:space="preserve">I </t>
    </r>
    <r>
      <rPr>
        <b/>
        <i/>
        <vertAlign val="subscript"/>
        <sz val="11"/>
        <color theme="1"/>
        <rFont val="Calibri"/>
        <family val="2"/>
        <scheme val="minor"/>
      </rPr>
      <t xml:space="preserve">built-up </t>
    </r>
    <r>
      <rPr>
        <b/>
        <i/>
        <sz val="11"/>
        <color theme="1"/>
        <rFont val="Calibri"/>
        <family val="2"/>
        <scheme val="minor"/>
      </rPr>
      <t>(in.</t>
    </r>
    <r>
      <rPr>
        <b/>
        <i/>
        <vertAlign val="superscript"/>
        <sz val="11"/>
        <color theme="1"/>
        <rFont val="Calibri"/>
        <family val="2"/>
        <scheme val="minor"/>
      </rPr>
      <t>4</t>
    </r>
    <r>
      <rPr>
        <b/>
        <i/>
        <sz val="11"/>
        <color theme="1"/>
        <rFont val="Calibri"/>
        <family val="2"/>
        <scheme val="minor"/>
      </rPr>
      <t>)=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</si>
</sst>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0"/>
    <numFmt numFmtId="165" formatCode="0.0000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49" fontId="0" fillId="0" borderId="0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2" fontId="0" fillId="2" borderId="0" xfId="1" applyNumberFormat="1" applyFon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3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right"/>
    </xf>
    <xf numFmtId="166" fontId="8" fillId="0" borderId="5" xfId="0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3" borderId="11" xfId="0" applyFill="1" applyBorder="1" applyAlignment="1">
      <alignment horizontal="center"/>
    </xf>
    <xf numFmtId="165" fontId="0" fillId="0" borderId="12" xfId="0" applyNumberFormat="1" applyBorder="1" applyAlignment="1">
      <alignment horizontal="right"/>
    </xf>
    <xf numFmtId="0" fontId="9" fillId="0" borderId="6" xfId="0" applyFont="1" applyBorder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7" xfId="0" applyBorder="1" applyAlignment="1">
      <alignment horizontal="right"/>
    </xf>
    <xf numFmtId="165" fontId="0" fillId="0" borderId="0" xfId="0" applyNumberFormat="1"/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45">
    <dxf>
      <numFmt numFmtId="165" formatCode="0.00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5" formatCode="0.00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5" formatCode="0.00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5" formatCode="0.00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2C1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4B78F-ACFF-9B41-8417-2EBCFA4F3613}" name="Table1" displayName="Table1" ref="A2:D6" totalsRowShown="0" headerRowDxfId="44" dataDxfId="43" tableBorderDxfId="42">
  <autoFilter ref="A2:D6" xr:uid="{B134B78F-ACFF-9B41-8417-2EBCFA4F3613}"/>
  <tableColumns count="4">
    <tableColumn id="1" xr3:uid="{1CFF09C1-FAEB-844A-BA1C-AD8D70EDA025}" name="Size" dataDxfId="41"/>
    <tableColumn id="2" xr3:uid="{F87C99E1-E96F-C54F-BEB7-04E4660046E3}" name="h (in)" dataDxfId="40" dataCellStyle="Percent"/>
    <tableColumn id="3" xr3:uid="{68621DEE-265D-FD48-9525-333A3C47ABFC}" name="b (in)" dataDxfId="39" dataCellStyle="Percent"/>
    <tableColumn id="4" xr3:uid="{319FC66D-4BD4-FA44-9C3C-F68144C2A625}" name="Moment of Inirtia" dataDxfId="38">
      <calculatedColumnFormula>(1/12)*Table1[[#This Row],[b (in)]]*Table1[[#This Row],[h (in)]]^3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02061-3ADD-F641-A104-38ABD6EABE83}" name="Table2" displayName="Table2" ref="A9:F21" totalsRowShown="0" headerRowDxfId="37" dataDxfId="36" tableBorderDxfId="35">
  <autoFilter ref="A9:F21" xr:uid="{58F02061-3ADD-F641-A104-38ABD6EABE83}"/>
  <tableColumns count="6">
    <tableColumn id="1" xr3:uid="{AB96784E-CF0A-7C49-87AD-144259887834}" name="Sample" dataDxfId="34"/>
    <tableColumn id="2" xr3:uid="{26A6AEB1-7A3E-FF4B-827F-135A47BCF529}" name="Size" dataDxfId="33" dataCellStyle="Percent"/>
    <tableColumn id="3" xr3:uid="{E4CB9B12-25D5-2245-948D-A54BD9F264C3}" name="Load P (lbs)" dataDxfId="32" dataCellStyle="Percent"/>
    <tableColumn id="4" xr3:uid="{09270F67-B26D-E84C-B963-FE12A3373372}" name="Deflection (In.)" dataDxfId="31"/>
    <tableColumn id="6" xr3:uid="{78BB41C9-EBE3-9A43-83B1-ABC870A52DA9}" name="Length (in.)" dataDxfId="30"/>
    <tableColumn id="5" xr3:uid="{6115D4EC-7089-404B-BA47-4A0B31F305C4}" name="E" dataDxfId="29">
      <calculatedColumnFormula>(Table2[[#This Row],[Load P (lbs)]]*(45^2)*(45^2)) / (Table2[[#This Row],[Deflection (In.)]]*3*D2*90)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D97D09-93BD-1742-9E1B-E856A68A9E13}" name="Table4" displayName="Table4" ref="H2:L3" totalsRowShown="0" headerRowDxfId="28" dataDxfId="26" headerRowBorderDxfId="27" tableBorderDxfId="25">
  <autoFilter ref="H2:L3" xr:uid="{35D97D09-93BD-1742-9E1B-E856A68A9E13}"/>
  <tableColumns count="5">
    <tableColumn id="1" xr3:uid="{0EAE9891-EB51-5E49-B12C-12D4B12BFE65}" name="Load P (lbs)" dataDxfId="24" dataCellStyle="Percent"/>
    <tableColumn id="2" xr3:uid="{6DA9ECEC-6637-2842-9FFF-EEF055FEEC6B}" name="a (in)" dataDxfId="23" dataCellStyle="Percent"/>
    <tableColumn id="3" xr3:uid="{07A926E3-C8AE-8144-A9CA-BB30DEB83DE9}" name="L (in)" dataDxfId="22"/>
    <tableColumn id="4" xr3:uid="{9C5BA05D-56A1-5E4E-B58A-18411A0F726D}" name="E (SPF Wood)" dataDxfId="21">
      <calculatedColumnFormula>AVERAGE(F10:F21)</calculatedColumnFormula>
    </tableColumn>
    <tableColumn id="5" xr3:uid="{A924B7FB-2558-4746-A4C1-A6249D91F23D}" name="Column1" dataDxfId="2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377610-3D50-B147-9408-97A88B904FF5}" name="Table36" displayName="Table36" ref="H5:J15" totalsRowShown="0" headerRowDxfId="19" dataDxfId="18" tableBorderDxfId="17">
  <autoFilter ref="H5:J15" xr:uid="{6C377610-3D50-B147-9408-97A88B904FF5}"/>
  <tableColumns count="3">
    <tableColumn id="2" xr3:uid="{D39CAC79-D1DC-8E41-B74B-58F31FC71D56}" name="Orientation" dataDxfId="16"/>
    <tableColumn id="1" xr3:uid="{A4D01CAD-2695-F643-98FC-88071C0E9FF0}" name="I-beam Inertia" dataDxfId="15"/>
    <tableColumn id="6" xr3:uid="{58B5B45D-065A-5F4E-9DAC-B1E7C9B37C25}" name="Deflection (in)" dataDxfId="14">
      <calculatedColumnFormula array="1">(Table4[Load P (lbs)]*Table4[a (in)]* (3*Table4[L (in)]^2 - 4*Table4[a (in)]^2)) / (24 * Table4[E (SPF Wood)]* Table36[[#This Row],[I-beam Inertia]])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749474-930A-984B-B627-E2369B18EAA8}" name="Table13" displayName="Table13" ref="A1:I4" totalsRowShown="0" headerRowDxfId="13" dataDxfId="11" headerRowBorderDxfId="12" tableBorderDxfId="10" totalsRowBorderDxfId="9">
  <autoFilter ref="A1:I4" xr:uid="{42749474-930A-984B-B627-E2369B18EAA8}"/>
  <tableColumns count="9">
    <tableColumn id="1" xr3:uid="{CEB0BC12-41FC-D547-BACA-B2FB53245154}" name="Shape" dataDxfId="8"/>
    <tableColumn id="2" xr3:uid="{E01FBA41-DC38-C848-992C-260C2E7D67E1}" name="b (in.)" dataDxfId="7"/>
    <tableColumn id="3" xr3:uid="{6A4BC40F-B21A-5241-B306-76D195B47AD3}" name="h (in.)" dataDxfId="6"/>
    <tableColumn id="4" xr3:uid="{898031E9-9232-9F44-A7F2-71534D66653A}" name="x̄ top (in.)" dataDxfId="5"/>
    <tableColumn id="5" xr3:uid="{3705F49B-1B81-0D45-8E1C-E7752B704466}" name="ī (in.4)" dataDxfId="4">
      <calculatedColumnFormula>(1/12)*(Table13[[#This Row],[b (in.)]])*(Table13[[#This Row],[h (in.)]]^3)</calculatedColumnFormula>
    </tableColumn>
    <tableColumn id="6" xr3:uid="{33190495-CCC9-A548-B70D-DB2F337EF9C9}" name="A (in.2)" dataDxfId="3">
      <calculatedColumnFormula>Table13[[#This Row],[b (in.)]]*Table13[[#This Row],[h (in.)]]</calculatedColumnFormula>
    </tableColumn>
    <tableColumn id="7" xr3:uid="{82F6A513-7E63-2149-A49B-FB5F0962DFD5}" name="d (in.)" dataDxfId="2">
      <calculatedColumnFormula>Table13[[#This Row],[x̄ top (in.)]]-#REF!</calculatedColumnFormula>
    </tableColumn>
    <tableColumn id="8" xr3:uid="{73BD4228-9493-524B-ACB1-684FDA0C4C4A}" name="Ad² (in.4)" dataDxfId="1">
      <calculatedColumnFormula>Table13[[#This Row],[A (in.2)]]*Table13[[#This Row],[d (in.)]]^2</calculatedColumnFormula>
    </tableColumn>
    <tableColumn id="9" xr3:uid="{3C3F742D-DCF9-0643-ABE4-EE27B3671E12}" name="'ī + Ad² (in.4)" dataDxfId="0">
      <calculatedColumnFormula>Table13[[#This Row],[Ad² (in.4)]]+Table13[[#This Row],[ī (in.4)]]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17CD-2CE3-934D-B6D2-E1D5D7E937BB}">
  <dimension ref="A2:L45"/>
  <sheetViews>
    <sheetView tabSelected="1" zoomScale="117" workbookViewId="0">
      <selection activeCell="J9" sqref="H5:J9"/>
    </sheetView>
  </sheetViews>
  <sheetFormatPr baseColWidth="10" defaultColWidth="10.83203125" defaultRowHeight="16" x14ac:dyDescent="0.2"/>
  <cols>
    <col min="1" max="1" width="10.83203125" style="1"/>
    <col min="2" max="3" width="12.1640625" style="2" customWidth="1"/>
    <col min="4" max="4" width="18" style="1" customWidth="1"/>
    <col min="5" max="5" width="15.6640625" style="1" customWidth="1"/>
    <col min="6" max="6" width="15.5" style="1" customWidth="1"/>
    <col min="7" max="7" width="10.83203125" style="1"/>
    <col min="8" max="8" width="16.1640625" style="1" customWidth="1"/>
    <col min="9" max="9" width="20" style="1" bestFit="1" customWidth="1"/>
    <col min="10" max="10" width="19" style="1" bestFit="1" customWidth="1"/>
    <col min="11" max="11" width="15.33203125" style="1" customWidth="1"/>
    <col min="12" max="16384" width="10.83203125" style="1"/>
  </cols>
  <sheetData>
    <row r="2" spans="1:12" x14ac:dyDescent="0.2">
      <c r="A2" s="1" t="s">
        <v>0</v>
      </c>
      <c r="B2" s="8" t="s">
        <v>1</v>
      </c>
      <c r="C2" s="8" t="s">
        <v>2</v>
      </c>
      <c r="D2" s="1" t="s">
        <v>3</v>
      </c>
      <c r="H2" s="3" t="s">
        <v>4</v>
      </c>
      <c r="I2" s="3" t="s">
        <v>5</v>
      </c>
      <c r="J2" s="4" t="s">
        <v>6</v>
      </c>
      <c r="K2" s="4" t="s">
        <v>7</v>
      </c>
      <c r="L2" s="1" t="s">
        <v>8</v>
      </c>
    </row>
    <row r="3" spans="1:12" x14ac:dyDescent="0.2">
      <c r="A3" s="1" t="s">
        <v>9</v>
      </c>
      <c r="B3" s="10">
        <v>0.75</v>
      </c>
      <c r="C3" s="10">
        <v>1.5</v>
      </c>
      <c r="D3" s="1">
        <f>(1/12)*Table1[[#This Row],[b (in)]]*Table1[[#This Row],[h (in)]]^3</f>
        <v>5.2734375E-2</v>
      </c>
      <c r="H3" s="11">
        <v>200</v>
      </c>
      <c r="I3" s="11">
        <v>36</v>
      </c>
      <c r="J3" s="12">
        <v>90</v>
      </c>
      <c r="K3" s="1">
        <f>AVERAGE(F10:F21)</f>
        <v>1593222.5411415554</v>
      </c>
    </row>
    <row r="4" spans="1:12" x14ac:dyDescent="0.2">
      <c r="A4" s="1" t="s">
        <v>10</v>
      </c>
      <c r="B4" s="10">
        <v>0.75</v>
      </c>
      <c r="C4" s="10">
        <v>2.5</v>
      </c>
      <c r="D4" s="1">
        <f>(1/12)*Table1[[#This Row],[b (in)]]*Table1[[#This Row],[h (in)]]^3</f>
        <v>8.7890624999999986E-2</v>
      </c>
    </row>
    <row r="5" spans="1:12" x14ac:dyDescent="0.2">
      <c r="A5" s="1" t="s">
        <v>11</v>
      </c>
      <c r="B5" s="10">
        <v>0.75</v>
      </c>
      <c r="C5" s="10">
        <v>3.5</v>
      </c>
      <c r="D5" s="1">
        <f>(1/12)*Table1[[#This Row],[b (in)]]*Table1[[#This Row],[h (in)]]^3</f>
        <v>0.12304687499999999</v>
      </c>
      <c r="H5" s="1" t="s">
        <v>12</v>
      </c>
      <c r="I5" s="1" t="s">
        <v>13</v>
      </c>
      <c r="J5" s="1" t="s">
        <v>14</v>
      </c>
    </row>
    <row r="6" spans="1:12" x14ac:dyDescent="0.2">
      <c r="A6" s="1" t="s">
        <v>15</v>
      </c>
      <c r="B6" s="10">
        <v>0.75</v>
      </c>
      <c r="C6" s="10">
        <v>4.5</v>
      </c>
      <c r="D6" s="1">
        <f>(1/12)*Table1[[#This Row],[b (in)]]*Table1[[#This Row],[h (in)]]^3</f>
        <v>0.158203125</v>
      </c>
      <c r="H6" s="6" t="s">
        <v>16</v>
      </c>
      <c r="I6" s="6">
        <v>9</v>
      </c>
      <c r="J6" s="1" cm="1">
        <f t="array" ref="J6">(Table4[Load P (lbs)]*Table4[a (in)]* (3*Table4[L (in)]^2 - 4*Table4[a (in)]^2)) / (24 * Table4[E (SPF Wood)]* Table36[[#This Row],[I-beam Inertia]])</f>
        <v>0.39994412804594248</v>
      </c>
    </row>
    <row r="7" spans="1:12" x14ac:dyDescent="0.2">
      <c r="B7" s="5"/>
      <c r="C7" s="5"/>
      <c r="H7" s="6" t="s">
        <v>17</v>
      </c>
      <c r="I7" s="6">
        <v>19.117000000000001</v>
      </c>
      <c r="J7" s="1" cm="1">
        <f t="array" ref="J7">(Table4[Load P (lbs)]*Table4[a (in)]* (3*Table4[L (in)]^2 - 4*Table4[a (in)]^2)) / (24 * Table4[E (SPF Wood)]* Table36[[#This Row],[I-beam Inertia]])</f>
        <v>0.18828776232743014</v>
      </c>
    </row>
    <row r="8" spans="1:12" x14ac:dyDescent="0.2">
      <c r="H8" s="6" t="s">
        <v>18</v>
      </c>
      <c r="I8" s="6">
        <v>7</v>
      </c>
      <c r="J8" s="1" cm="1">
        <f t="array" ref="J8">(Table4[Load P (lbs)]*Table4[a (in)]* (3*Table4[L (in)]^2 - 4*Table4[a (in)]^2)) / (24 * Table4[E (SPF Wood)]* Table36[[#This Row],[I-beam Inertia]])</f>
        <v>0.51421387891621173</v>
      </c>
    </row>
    <row r="9" spans="1:12" x14ac:dyDescent="0.2">
      <c r="A9" s="1" t="s">
        <v>19</v>
      </c>
      <c r="B9" s="8" t="s">
        <v>0</v>
      </c>
      <c r="C9" s="8" t="s">
        <v>4</v>
      </c>
      <c r="D9" s="1" t="s">
        <v>20</v>
      </c>
      <c r="E9" s="1" t="s">
        <v>21</v>
      </c>
      <c r="F9" s="1" t="s">
        <v>22</v>
      </c>
      <c r="H9" s="6" t="s">
        <v>23</v>
      </c>
      <c r="I9" s="6">
        <v>15.086</v>
      </c>
      <c r="J9" s="1" cm="1">
        <f t="array" ref="J9">(Table4[Load P (lbs)]*Table4[a (in)]* (3*Table4[L (in)]^2 - 4*Table4[a (in)]^2)) / (24 * Table4[E (SPF Wood)]* Table36[[#This Row],[I-beam Inertia]])</f>
        <v>0.23859851202528717</v>
      </c>
    </row>
    <row r="10" spans="1:12" x14ac:dyDescent="0.2">
      <c r="A10" s="1">
        <v>1</v>
      </c>
      <c r="B10" s="9" t="s">
        <v>9</v>
      </c>
      <c r="C10" s="10">
        <v>2.0329999999999999</v>
      </c>
      <c r="D10" s="1">
        <v>0.31950000000000001</v>
      </c>
      <c r="E10" s="1">
        <v>90</v>
      </c>
      <c r="F10" s="1">
        <f>(Table2[[#This Row],[Load P (lbs)]]*((Table2[[#This Row],[Length (in.)]]/2)^2)*(45^2)) / (Table2[[#This Row],[Deflection (In.)]]*3*D$3*Table2[[#This Row],[Length (in.)]])</f>
        <v>1832563.38028169</v>
      </c>
      <c r="H10" s="6" t="s">
        <v>24</v>
      </c>
      <c r="I10" s="6">
        <v>11.055</v>
      </c>
      <c r="J10" s="13" cm="1">
        <f t="array" ref="J10">(Table4[Load P (lbs)]*Table4[a (in)]* (3*Table4[L (in)]^2 - 4*Table4[a (in)]^2)) / (24 * Table4[E (SPF Wood)]* Table36[[#This Row],[I-beam Inertia]])</f>
        <v>0.32559901876196129</v>
      </c>
    </row>
    <row r="11" spans="1:12" x14ac:dyDescent="0.2">
      <c r="A11" s="1">
        <v>2</v>
      </c>
      <c r="B11" s="9" t="s">
        <v>9</v>
      </c>
      <c r="C11" s="10">
        <v>2.0329999999999999</v>
      </c>
      <c r="D11" s="1">
        <v>0.47299999999999998</v>
      </c>
      <c r="E11" s="1">
        <v>90</v>
      </c>
      <c r="F11" s="1">
        <f>(Table2[[#This Row],[Load P (lbs)]]*((Table2[[#This Row],[Length (in.)]]/2)^2)*(45^2)) / (Table2[[#This Row],[Deflection (In.)]]*3*D$3*Table2[[#This Row],[Length (in.)]])</f>
        <v>1237852.0084566595</v>
      </c>
      <c r="H11" s="6" t="s">
        <v>25</v>
      </c>
      <c r="I11" s="6">
        <v>20.727</v>
      </c>
      <c r="J11" s="1" cm="1">
        <f t="array" ref="J11">(Table4[Load P (lbs)]*Table4[a (in)]* (3*Table4[L (in)]^2 - 4*Table4[a (in)]^2)) / (24 * Table4[E (SPF Wood)]* Table36[[#This Row],[I-beam Inertia]])</f>
        <v>0.17366223536515088</v>
      </c>
    </row>
    <row r="12" spans="1:12" x14ac:dyDescent="0.2">
      <c r="A12" s="1">
        <v>3</v>
      </c>
      <c r="B12" s="9" t="s">
        <v>9</v>
      </c>
      <c r="C12" s="10">
        <v>2.0329999999999999</v>
      </c>
      <c r="D12" s="1">
        <v>0.42199999999999999</v>
      </c>
      <c r="E12" s="1">
        <v>90</v>
      </c>
      <c r="F12" s="1">
        <f>(Table2[[#This Row],[Load P (lbs)]]*((Table2[[#This Row],[Length (in.)]]/2)^2)*(45^2)) / (Table2[[#This Row],[Deflection (In.)]]*3*D$3*Table2[[#This Row],[Length (in.)]])</f>
        <v>1387450.2369668246</v>
      </c>
      <c r="H12" s="6" t="s">
        <v>26</v>
      </c>
      <c r="I12" s="6">
        <v>13.507999999999999</v>
      </c>
      <c r="J12" s="1" cm="1">
        <f t="array" ref="J12">(Table4[Load P (lbs)]*Table4[a (in)]* (3*Table4[L (in)]^2 - 4*Table4[a (in)]^2)) / (24 * Table4[E (SPF Wood)]* Table36[[#This Row],[I-beam Inertia]])</f>
        <v>0.2664715096545367</v>
      </c>
    </row>
    <row r="13" spans="1:12" x14ac:dyDescent="0.2">
      <c r="A13" s="1">
        <v>4</v>
      </c>
      <c r="B13" s="9" t="s">
        <v>10</v>
      </c>
      <c r="C13" s="10">
        <v>2.0329999999999999</v>
      </c>
      <c r="D13" s="1">
        <v>0.24349999999999999</v>
      </c>
      <c r="E13" s="1">
        <v>90</v>
      </c>
      <c r="F13" s="1">
        <f>(Table2[[#This Row],[Load P (lbs)]]*((Table2[[#This Row],[Length (in.)]]/2)^2)*((Table2[[#This Row],[Length (in.)]]/2)^2)) / (Table2[[#This Row],[Deflection (In.)]]*3*D$4*Table2[[#This Row],[Length (in.)]])</f>
        <v>1442720.3285420951</v>
      </c>
      <c r="H13" s="6" t="s">
        <v>27</v>
      </c>
      <c r="I13" s="6">
        <v>21.305</v>
      </c>
      <c r="J13" s="1" cm="1">
        <f t="array" ref="J13">(Table4[Load P (lbs)]*Table4[a (in)]* (3*Table4[L (in)]^2 - 4*Table4[a (in)]^2)) / (24 * Table4[E (SPF Wood)]* Table36[[#This Row],[I-beam Inertia]])</f>
        <v>0.168950816822975</v>
      </c>
    </row>
    <row r="14" spans="1:12" x14ac:dyDescent="0.2">
      <c r="A14" s="1">
        <v>5</v>
      </c>
      <c r="B14" s="9" t="s">
        <v>10</v>
      </c>
      <c r="C14" s="10">
        <v>2.0329999999999999</v>
      </c>
      <c r="D14" s="1">
        <v>0.23200000000000001</v>
      </c>
      <c r="E14" s="1">
        <v>90</v>
      </c>
      <c r="F14" s="1">
        <f>(Table2[[#This Row],[Load P (lbs)]]*((Table2[[#This Row],[Length (in.)]]/2)^2)*((Table2[[#This Row],[Length (in.)]]/2)^2)) / (Table2[[#This Row],[Deflection (In.)]]*3*D$4*Table2[[#This Row],[Length (in.)]])</f>
        <v>1514234.4827586208</v>
      </c>
      <c r="H14" s="6"/>
      <c r="I14" s="6"/>
    </row>
    <row r="15" spans="1:12" x14ac:dyDescent="0.2">
      <c r="A15" s="1">
        <v>6</v>
      </c>
      <c r="B15" s="9" t="s">
        <v>10</v>
      </c>
      <c r="C15" s="10">
        <v>2.0329999999999999</v>
      </c>
      <c r="D15" s="1">
        <v>0.20399999999999999</v>
      </c>
      <c r="E15" s="1">
        <v>90</v>
      </c>
      <c r="F15" s="1">
        <f>(Table2[[#This Row],[Load P (lbs)]]*((Table2[[#This Row],[Length (in.)]]/2)^2)*((Table2[[#This Row],[Length (in.)]]/2)^2)) / (Table2[[#This Row],[Deflection (In.)]]*3*D$4*Table2[[#This Row],[Length (in.)]])</f>
        <v>1722070.5882352944</v>
      </c>
      <c r="H15" s="6" t="s">
        <v>28</v>
      </c>
      <c r="I15" s="6">
        <v>14.4</v>
      </c>
      <c r="J15" s="1">
        <v>0.25</v>
      </c>
    </row>
    <row r="16" spans="1:12" x14ac:dyDescent="0.2">
      <c r="A16" s="1">
        <v>7</v>
      </c>
      <c r="B16" s="9" t="s">
        <v>11</v>
      </c>
      <c r="C16" s="10">
        <v>2.0329999999999999</v>
      </c>
      <c r="D16" s="1">
        <v>0.13200000000000001</v>
      </c>
      <c r="E16" s="1">
        <v>90</v>
      </c>
      <c r="F16" s="1">
        <f>(Table2[[#This Row],[Load P (lbs)]]*((Table2[[#This Row],[Length (in.)]]/2)^2)*((Table2[[#This Row],[Length (in.)]]/2)^2)) / (Table2[[#This Row],[Deflection (In.)]]*3*D$5*Table2[[#This Row],[Length (in.)]])</f>
        <v>1900987.0129870132</v>
      </c>
    </row>
    <row r="17" spans="1:10" x14ac:dyDescent="0.2">
      <c r="A17" s="1">
        <v>8</v>
      </c>
      <c r="B17" s="9" t="s">
        <v>11</v>
      </c>
      <c r="C17" s="10">
        <v>2.0329999999999999</v>
      </c>
      <c r="D17" s="1">
        <v>0.161</v>
      </c>
      <c r="E17" s="1">
        <v>90</v>
      </c>
      <c r="F17" s="1">
        <f>(Table2[[#This Row],[Load P (lbs)]]*((Table2[[#This Row],[Length (in.)]]/2)^2)*((Table2[[#This Row],[Length (in.)]]/2)^2)) / (Table2[[#This Row],[Deflection (In.)]]*3*D$5*Table2[[#This Row],[Length (in.)]])</f>
        <v>1558573.2031943214</v>
      </c>
    </row>
    <row r="18" spans="1:10" x14ac:dyDescent="0.2">
      <c r="A18" s="1">
        <v>9</v>
      </c>
      <c r="B18" s="9" t="s">
        <v>11</v>
      </c>
      <c r="C18" s="10">
        <v>2.0329999999999999</v>
      </c>
      <c r="D18" s="1">
        <v>0.14099999999999999</v>
      </c>
      <c r="E18" s="1">
        <v>90</v>
      </c>
      <c r="F18" s="1">
        <f>(Table2[[#This Row],[Load P (lbs)]]*((Table2[[#This Row],[Length (in.)]]/2)^2)*((Table2[[#This Row],[Length (in.)]]/2)^2)) / (Table2[[#This Row],[Deflection (In.)]]*3*D$5*Table2[[#This Row],[Length (in.)]])</f>
        <v>1779647.4164133742</v>
      </c>
    </row>
    <row r="19" spans="1:10" x14ac:dyDescent="0.2">
      <c r="A19" s="1">
        <v>10</v>
      </c>
      <c r="B19" s="9" t="s">
        <v>15</v>
      </c>
      <c r="C19" s="10">
        <v>2.0329999999999999</v>
      </c>
      <c r="D19" s="1">
        <v>0.124</v>
      </c>
      <c r="E19" s="1">
        <v>90</v>
      </c>
      <c r="F19" s="1">
        <f>(Table2[[#This Row],[Load P (lbs)]]*((Table2[[#This Row],[Length (in.)]]/2)^2)*((Table2[[#This Row],[Length (in.)]]/2)^2)) / (Table2[[#This Row],[Deflection (In.)]]*3*D$6*Table2[[#This Row],[Length (in.)]])</f>
        <v>1573935.4838709678</v>
      </c>
      <c r="J19" s="1" t="s">
        <v>29</v>
      </c>
    </row>
    <row r="20" spans="1:10" x14ac:dyDescent="0.2">
      <c r="A20" s="1">
        <v>11</v>
      </c>
      <c r="B20" s="9" t="s">
        <v>15</v>
      </c>
      <c r="C20" s="10">
        <v>2.0329999999999999</v>
      </c>
      <c r="D20" s="1">
        <v>0.14799999999999999</v>
      </c>
      <c r="E20" s="1">
        <v>90</v>
      </c>
      <c r="F20" s="1">
        <f>(Table2[[#This Row],[Load P (lbs)]]*((Table2[[#This Row],[Length (in.)]]/2)^2)*((Table2[[#This Row],[Length (in.)]]/2)^2)) / (Table2[[#This Row],[Deflection (In.)]]*3*D$6*Table2[[#This Row],[Length (in.)]])</f>
        <v>1318702.7027027027</v>
      </c>
      <c r="J20" s="1" cm="1">
        <f t="array" ref="J20">(Table4[Load P (lbs)]*Table4[a (in)]*2)/(I9*Table4[E (SPF Wood)])</f>
        <v>5.9911741877033799E-4</v>
      </c>
    </row>
    <row r="21" spans="1:10" x14ac:dyDescent="0.2">
      <c r="A21" s="1">
        <v>12</v>
      </c>
      <c r="B21" s="9" t="s">
        <v>15</v>
      </c>
      <c r="C21" s="10">
        <v>2.0329999999999999</v>
      </c>
      <c r="D21" s="1">
        <v>0.1055</v>
      </c>
      <c r="E21" s="1">
        <v>90</v>
      </c>
      <c r="F21" s="1">
        <f>(Table2[[#This Row],[Load P (lbs)]]*((Table2[[#This Row],[Length (in.)]]/2)^2)*((Table2[[#This Row],[Length (in.)]]/2)^2)) / (Table2[[#This Row],[Deflection (In.)]]*3*D$6*Table2[[#This Row],[Length (in.)]])</f>
        <v>1849933.6492890993</v>
      </c>
    </row>
    <row r="22" spans="1:10" x14ac:dyDescent="0.2">
      <c r="B22" s="7"/>
      <c r="C22" s="5"/>
      <c r="J22" s="1" t="s">
        <v>30</v>
      </c>
    </row>
    <row r="23" spans="1:10" x14ac:dyDescent="0.2">
      <c r="J23" s="1" cm="1">
        <f t="array" ref="J23">(0.0008*I9*Table4[E (SPF Wood)])/(Table4[a (in)]*2)</f>
        <v>267.05950284068342</v>
      </c>
    </row>
    <row r="24" spans="1:10" x14ac:dyDescent="0.2">
      <c r="B24" s="1"/>
      <c r="C24" s="1"/>
    </row>
    <row r="25" spans="1:10" x14ac:dyDescent="0.2">
      <c r="A25" s="6"/>
      <c r="B25" s="1"/>
      <c r="C25" s="1"/>
      <c r="J25" s="1" t="s">
        <v>31</v>
      </c>
    </row>
    <row r="26" spans="1:10" x14ac:dyDescent="0.2">
      <c r="A26" s="6"/>
      <c r="B26" s="1"/>
      <c r="C26" s="1"/>
      <c r="J26" s="1" cm="1">
        <f t="array" ref="J26">(0.25/Table4[a (in)])*((24*Table4[E (SPF Wood)]*I9)/(3*Table4[L (in)]^2-4*I3^2))</f>
        <v>209.55704868226877</v>
      </c>
    </row>
    <row r="27" spans="1:10" x14ac:dyDescent="0.2">
      <c r="A27" s="6"/>
      <c r="B27" s="1"/>
      <c r="C27" s="1"/>
    </row>
    <row r="28" spans="1:10" x14ac:dyDescent="0.2">
      <c r="A28" s="6"/>
      <c r="B28" s="1"/>
      <c r="C28" s="1"/>
    </row>
    <row r="29" spans="1:10" x14ac:dyDescent="0.2">
      <c r="A29" s="6"/>
      <c r="B29" s="1"/>
      <c r="C29" s="1"/>
    </row>
    <row r="30" spans="1:10" x14ac:dyDescent="0.2">
      <c r="A30" s="6"/>
      <c r="B30" s="1"/>
      <c r="C30" s="1"/>
    </row>
    <row r="31" spans="1:10" x14ac:dyDescent="0.2">
      <c r="A31" s="6"/>
      <c r="B31" s="1"/>
      <c r="C31" s="1"/>
    </row>
    <row r="32" spans="1:10" x14ac:dyDescent="0.2">
      <c r="A32" s="6"/>
      <c r="B32" s="1"/>
      <c r="C32" s="1"/>
    </row>
    <row r="33" spans="1:5" x14ac:dyDescent="0.2">
      <c r="A33" s="6"/>
      <c r="B33" s="1"/>
      <c r="C33" s="1"/>
    </row>
    <row r="34" spans="1:5" x14ac:dyDescent="0.2">
      <c r="A34" s="6"/>
      <c r="B34" s="1"/>
      <c r="C34" s="1"/>
    </row>
    <row r="35" spans="1:5" x14ac:dyDescent="0.2">
      <c r="A35" s="6"/>
      <c r="B35" s="1"/>
      <c r="C35" s="1"/>
    </row>
    <row r="36" spans="1:5" x14ac:dyDescent="0.2">
      <c r="A36" s="6"/>
      <c r="B36" s="5"/>
      <c r="C36" s="5"/>
      <c r="D36" s="6"/>
      <c r="E36" s="6"/>
    </row>
    <row r="37" spans="1:5" x14ac:dyDescent="0.2">
      <c r="A37" s="6"/>
      <c r="B37" s="5"/>
      <c r="C37" s="5"/>
      <c r="D37" s="6"/>
      <c r="E37" s="6"/>
    </row>
    <row r="38" spans="1:5" x14ac:dyDescent="0.2">
      <c r="A38" s="6"/>
      <c r="B38" s="5"/>
      <c r="C38" s="5"/>
      <c r="D38" s="6"/>
      <c r="E38" s="6"/>
    </row>
    <row r="39" spans="1:5" x14ac:dyDescent="0.2">
      <c r="A39" s="6"/>
      <c r="B39" s="5"/>
      <c r="C39" s="5"/>
      <c r="D39" s="6"/>
      <c r="E39" s="6"/>
    </row>
    <row r="40" spans="1:5" x14ac:dyDescent="0.2">
      <c r="A40" s="6"/>
      <c r="B40" s="5"/>
      <c r="C40" s="5"/>
      <c r="D40" s="6"/>
      <c r="E40" s="6"/>
    </row>
    <row r="41" spans="1:5" x14ac:dyDescent="0.2">
      <c r="A41" s="6"/>
      <c r="B41" s="5"/>
      <c r="C41" s="5"/>
      <c r="D41" s="6"/>
      <c r="E41" s="6"/>
    </row>
    <row r="42" spans="1:5" x14ac:dyDescent="0.2">
      <c r="A42" s="6"/>
      <c r="B42" s="5"/>
      <c r="C42" s="5"/>
      <c r="D42" s="6"/>
      <c r="E42" s="6"/>
    </row>
    <row r="43" spans="1:5" x14ac:dyDescent="0.2">
      <c r="A43" s="6"/>
      <c r="B43" s="5"/>
      <c r="C43" s="5"/>
      <c r="D43" s="6"/>
      <c r="E43" s="6"/>
    </row>
    <row r="44" spans="1:5" x14ac:dyDescent="0.2">
      <c r="A44" s="6"/>
      <c r="B44" s="5"/>
      <c r="C44" s="5"/>
      <c r="D44" s="6"/>
      <c r="E44" s="6"/>
    </row>
    <row r="45" spans="1:5" x14ac:dyDescent="0.2">
      <c r="A45" s="6"/>
      <c r="B45" s="5"/>
      <c r="C45" s="5"/>
      <c r="D45" s="6"/>
      <c r="E45" s="6"/>
    </row>
  </sheetData>
  <phoneticPr fontId="3" type="noConversion"/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25ED-1105-8642-8791-B7C27003BCB0}">
  <dimension ref="A1:I7"/>
  <sheetViews>
    <sheetView workbookViewId="0">
      <selection sqref="A1:I7"/>
    </sheetView>
  </sheetViews>
  <sheetFormatPr baseColWidth="10" defaultColWidth="11" defaultRowHeight="16" x14ac:dyDescent="0.2"/>
  <sheetData>
    <row r="1" spans="1:9" ht="17" x14ac:dyDescent="0.2">
      <c r="A1" s="19" t="s">
        <v>32</v>
      </c>
      <c r="B1" s="20" t="s">
        <v>33</v>
      </c>
      <c r="C1" s="20" t="s">
        <v>34</v>
      </c>
      <c r="D1" s="20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2" t="s">
        <v>40</v>
      </c>
    </row>
    <row r="2" spans="1:9" x14ac:dyDescent="0.2">
      <c r="A2" s="23">
        <v>1</v>
      </c>
      <c r="B2" s="14">
        <v>3.5</v>
      </c>
      <c r="C2" s="14">
        <v>0.75</v>
      </c>
      <c r="D2" s="14">
        <v>0.375</v>
      </c>
      <c r="E2" s="15">
        <f>(1/12)*(Table13[[#This Row],[b (in.)]])*(Table13[[#This Row],[h (in.)]]^3)</f>
        <v>0.12304687499999999</v>
      </c>
      <c r="F2" s="15">
        <f>Table13[[#This Row],[b (in.)]]*Table13[[#This Row],[h (in.)]]</f>
        <v>2.625</v>
      </c>
      <c r="G2" s="15">
        <f>Table13[[#This Row],[x̄ top (in.)]]-D$7</f>
        <v>-1.625</v>
      </c>
      <c r="H2" s="15">
        <f>Table13[[#This Row],[A (in.2)]]*Table13[[#This Row],[d (in.)]]^2</f>
        <v>6.931640625</v>
      </c>
      <c r="I2" s="24">
        <f>Table13[[#This Row],[Ad² (in.4)]]+Table13[[#This Row],[ī (in.4)]]</f>
        <v>7.0546875</v>
      </c>
    </row>
    <row r="3" spans="1:9" x14ac:dyDescent="0.2">
      <c r="A3" s="23">
        <v>2</v>
      </c>
      <c r="B3" s="14">
        <v>0.75</v>
      </c>
      <c r="C3" s="14">
        <v>2.5</v>
      </c>
      <c r="D3" s="14">
        <v>2</v>
      </c>
      <c r="E3" s="15">
        <f>(1/12)*(Table13[[#This Row],[b (in.)]])*(Table13[[#This Row],[h (in.)]]^3)</f>
        <v>0.9765625</v>
      </c>
      <c r="F3" s="15">
        <f>Table13[[#This Row],[b (in.)]]*Table13[[#This Row],[h (in.)]]</f>
        <v>1.875</v>
      </c>
      <c r="G3" s="15">
        <f>Table13[[#This Row],[x̄ top (in.)]]-D$7</f>
        <v>0</v>
      </c>
      <c r="H3" s="15">
        <f>Table13[[#This Row],[A (in.2)]]*Table13[[#This Row],[d (in.)]]^2</f>
        <v>0</v>
      </c>
      <c r="I3" s="24">
        <f>Table13[[#This Row],[Ad² (in.4)]]+Table13[[#This Row],[ī (in.4)]]</f>
        <v>0.9765625</v>
      </c>
    </row>
    <row r="4" spans="1:9" x14ac:dyDescent="0.2">
      <c r="A4" s="23">
        <v>3</v>
      </c>
      <c r="B4" s="14">
        <v>3.5</v>
      </c>
      <c r="C4" s="14">
        <v>0.75</v>
      </c>
      <c r="D4" s="14">
        <v>3.625</v>
      </c>
      <c r="E4" s="15">
        <f>(1/12)*(Table13[[#This Row],[b (in.)]])*(Table13[[#This Row],[h (in.)]]^3)</f>
        <v>0.12304687499999999</v>
      </c>
      <c r="F4" s="15">
        <f>Table13[[#This Row],[b (in.)]]*Table13[[#This Row],[h (in.)]]</f>
        <v>2.625</v>
      </c>
      <c r="G4" s="15">
        <f>Table13[[#This Row],[x̄ top (in.)]]-D$7</f>
        <v>1.625</v>
      </c>
      <c r="H4" s="15">
        <f>Table13[[#This Row],[A (in.2)]]*Table13[[#This Row],[d (in.)]]^2</f>
        <v>6.931640625</v>
      </c>
      <c r="I4" s="24">
        <f>Table13[[#This Row],[Ad² (in.4)]]+Table13[[#This Row],[ī (in.4)]]</f>
        <v>7.0546875</v>
      </c>
    </row>
    <row r="5" spans="1:9" x14ac:dyDescent="0.2">
      <c r="A5" s="25" t="s">
        <v>41</v>
      </c>
      <c r="D5" s="26" t="s">
        <v>42</v>
      </c>
      <c r="E5" s="27">
        <f>SUM(Table13[ī (in.4)])</f>
        <v>1.22265625</v>
      </c>
      <c r="F5" s="26"/>
      <c r="G5" s="26" t="s">
        <v>42</v>
      </c>
      <c r="H5" s="27">
        <f>SUM(Table13[Ad² (in.4)])</f>
        <v>13.86328125</v>
      </c>
      <c r="I5" s="28"/>
    </row>
    <row r="6" spans="1:9" ht="17" thickBot="1" x14ac:dyDescent="0.25">
      <c r="A6" s="17"/>
      <c r="I6" s="18"/>
    </row>
    <row r="7" spans="1:9" ht="19" thickBot="1" x14ac:dyDescent="0.3">
      <c r="A7" s="17"/>
      <c r="B7" t="s">
        <v>43</v>
      </c>
      <c r="D7" s="14">
        <v>2</v>
      </c>
      <c r="E7" s="29"/>
      <c r="F7" s="30" t="s">
        <v>44</v>
      </c>
      <c r="G7" s="31"/>
      <c r="H7" s="31"/>
      <c r="I7" s="16">
        <f>SUM(Table13[''ī + Ad² (in.4)])</f>
        <v>15.0859375</v>
      </c>
    </row>
  </sheetData>
  <mergeCells count="1">
    <mergeCell ref="F7:H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Wood Samples Calcs</vt:lpstr>
      <vt:lpstr>Selected I-Beam Interia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Hunter Paulson</dc:creator>
  <cp:keywords/>
  <dc:description/>
  <cp:lastModifiedBy>Hunter Paulson</cp:lastModifiedBy>
  <cp:revision/>
  <dcterms:created xsi:type="dcterms:W3CDTF">2023-11-07T16:44:18Z</dcterms:created>
  <dcterms:modified xsi:type="dcterms:W3CDTF">2023-12-06T18:25:22Z</dcterms:modified>
  <cp:category/>
  <cp:contentStatus/>
</cp:coreProperties>
</file>