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7725" yWindow="4365" windowWidth="21600" windowHeight="11295" firstSheet="3" activeTab="6"/>
  </bookViews>
  <sheets>
    <sheet name="Tong_hop_diem" sheetId="1" r:id="rId1"/>
    <sheet name="SV_Diem&gt;=7" sheetId="6" r:id="rId2"/>
    <sheet name="SV_Diem&lt;7" sheetId="7" r:id="rId3"/>
    <sheet name="Diem_thuc_hanh_cac_buoi" sheetId="2" r:id="rId4"/>
    <sheet name="Diem_bai_tap_lon" sheetId="3" r:id="rId5"/>
    <sheet name="Diem_ly_thuyet" sheetId="4" r:id="rId6"/>
    <sheet name="Tham_Chieu_Thong_Ke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6" l="1" a="1"/>
  <c r="D1" i="6" l="1"/>
  <c r="H1" i="6"/>
  <c r="A2" i="6"/>
  <c r="E2" i="6"/>
  <c r="I2" i="6"/>
  <c r="B3" i="6"/>
  <c r="F3" i="6"/>
  <c r="J3" i="6"/>
  <c r="A1" i="6"/>
  <c r="E1" i="6"/>
  <c r="I1" i="6"/>
  <c r="B2" i="6"/>
  <c r="F2" i="6"/>
  <c r="J2" i="6"/>
  <c r="C3" i="6"/>
  <c r="G3" i="6"/>
  <c r="B1" i="6"/>
  <c r="F1" i="6"/>
  <c r="J1" i="6"/>
  <c r="C2" i="6"/>
  <c r="G2" i="6"/>
  <c r="K2" i="6"/>
  <c r="D3" i="6"/>
  <c r="H3" i="6"/>
  <c r="C1" i="6"/>
  <c r="G1" i="6"/>
  <c r="K1" i="6"/>
  <c r="D2" i="6"/>
  <c r="H2" i="6"/>
  <c r="A3" i="6"/>
  <c r="E3" i="6"/>
  <c r="I3" i="6"/>
  <c r="K3" i="6"/>
  <c r="F24" i="5"/>
  <c r="F27" i="5" l="1"/>
  <c r="F26" i="5"/>
  <c r="G19" i="1"/>
  <c r="H8" i="1"/>
  <c r="H9" i="1"/>
  <c r="H10" i="1"/>
  <c r="H11" i="1"/>
  <c r="H12" i="1"/>
  <c r="H13" i="1"/>
  <c r="H14" i="1"/>
  <c r="H15" i="1"/>
  <c r="H16" i="1"/>
  <c r="H17" i="1"/>
  <c r="I17" i="1" s="1"/>
  <c r="H18" i="1"/>
  <c r="H19" i="1"/>
  <c r="I19" i="1" s="1"/>
  <c r="H20" i="1"/>
  <c r="H7" i="1"/>
  <c r="G8" i="1"/>
  <c r="G9" i="1"/>
  <c r="G10" i="1"/>
  <c r="G11" i="1"/>
  <c r="G12" i="1"/>
  <c r="G13" i="1"/>
  <c r="G14" i="1"/>
  <c r="J14" i="1" s="1"/>
  <c r="K14" i="1" s="1" a="1"/>
  <c r="K14" i="1" s="1"/>
  <c r="G15" i="1"/>
  <c r="G16" i="1"/>
  <c r="G17" i="1"/>
  <c r="J17" i="1" s="1"/>
  <c r="K17" i="1" s="1" a="1"/>
  <c r="K17" i="1" s="1"/>
  <c r="G18" i="1"/>
  <c r="G20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F7" i="1"/>
  <c r="E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7" i="1"/>
  <c r="C16" i="1"/>
  <c r="C8" i="1"/>
  <c r="C9" i="1"/>
  <c r="C10" i="1"/>
  <c r="C11" i="1"/>
  <c r="C12" i="1"/>
  <c r="C13" i="1"/>
  <c r="C14" i="1"/>
  <c r="C15" i="1"/>
  <c r="C17" i="1"/>
  <c r="C18" i="1"/>
  <c r="C19" i="1"/>
  <c r="C20" i="1"/>
  <c r="C7" i="1"/>
  <c r="J19" i="1" l="1"/>
  <c r="K19" i="1" s="1" a="1"/>
  <c r="K19" i="1" s="1"/>
  <c r="I15" i="1"/>
  <c r="I11" i="1"/>
  <c r="I18" i="1"/>
  <c r="I14" i="1"/>
  <c r="I10" i="1"/>
  <c r="J15" i="1"/>
  <c r="K15" i="1" s="1" a="1"/>
  <c r="K15" i="1" s="1"/>
  <c r="J11" i="1"/>
  <c r="K11" i="1" s="1" a="1"/>
  <c r="K11" i="1" s="1"/>
  <c r="I7" i="1"/>
  <c r="J7" i="1" s="1"/>
  <c r="K7" i="1" s="1" a="1"/>
  <c r="K7" i="1" s="1"/>
  <c r="I13" i="1"/>
  <c r="J13" i="1" s="1"/>
  <c r="K13" i="1" s="1" a="1"/>
  <c r="K13" i="1" s="1"/>
  <c r="I9" i="1"/>
  <c r="J9" i="1" s="1"/>
  <c r="K9" i="1" s="1" a="1"/>
  <c r="K9" i="1" s="1"/>
  <c r="J18" i="1"/>
  <c r="K18" i="1" s="1" a="1"/>
  <c r="K18" i="1" s="1"/>
  <c r="J10" i="1"/>
  <c r="K10" i="1" s="1" a="1"/>
  <c r="K10" i="1" s="1"/>
  <c r="I20" i="1"/>
  <c r="J20" i="1" s="1"/>
  <c r="K20" i="1" s="1" a="1"/>
  <c r="K20" i="1" s="1"/>
  <c r="I16" i="1"/>
  <c r="J16" i="1" s="1"/>
  <c r="K16" i="1" s="1" a="1"/>
  <c r="K16" i="1" s="1"/>
  <c r="I12" i="1"/>
  <c r="J12" i="1" s="1"/>
  <c r="K12" i="1" s="1" a="1"/>
  <c r="K12" i="1" s="1"/>
  <c r="I8" i="1"/>
  <c r="J8" i="1" s="1"/>
  <c r="K8" i="1" s="1" a="1"/>
  <c r="K8" i="1" s="1"/>
  <c r="A1" i="7" a="1"/>
  <c r="A1" i="7" l="1"/>
  <c r="F20" i="5"/>
  <c r="F18" i="5"/>
  <c r="F15" i="5"/>
  <c r="F16" i="5"/>
  <c r="F17" i="5"/>
  <c r="F19" i="5"/>
  <c r="F21" i="5"/>
  <c r="F14" i="5"/>
  <c r="K11" i="7"/>
  <c r="J11" i="7"/>
  <c r="I11" i="7"/>
  <c r="H11" i="7"/>
  <c r="G11" i="7"/>
  <c r="F11" i="7"/>
  <c r="E11" i="7"/>
  <c r="D11" i="7"/>
  <c r="C11" i="7"/>
  <c r="B11" i="7"/>
  <c r="A11" i="7"/>
  <c r="K10" i="7"/>
  <c r="J10" i="7"/>
  <c r="I10" i="7"/>
  <c r="H10" i="7"/>
  <c r="G10" i="7"/>
  <c r="F10" i="7"/>
  <c r="E10" i="7"/>
  <c r="D10" i="7"/>
  <c r="C10" i="7"/>
  <c r="B10" i="7"/>
  <c r="A10" i="7"/>
  <c r="K9" i="7"/>
  <c r="J9" i="7"/>
  <c r="I9" i="7"/>
  <c r="H9" i="7"/>
  <c r="G9" i="7"/>
  <c r="F9" i="7"/>
  <c r="E9" i="7"/>
  <c r="D9" i="7"/>
  <c r="C9" i="7"/>
  <c r="B9" i="7"/>
  <c r="A9" i="7"/>
  <c r="K8" i="7"/>
  <c r="J8" i="7"/>
  <c r="I8" i="7"/>
  <c r="H8" i="7"/>
  <c r="G8" i="7"/>
  <c r="F8" i="7"/>
  <c r="E8" i="7"/>
  <c r="D8" i="7"/>
  <c r="C8" i="7"/>
  <c r="B8" i="7"/>
  <c r="A8" i="7"/>
  <c r="K7" i="7"/>
  <c r="J7" i="7"/>
  <c r="I7" i="7"/>
  <c r="H7" i="7"/>
  <c r="G7" i="7"/>
  <c r="F7" i="7"/>
  <c r="E7" i="7"/>
  <c r="D7" i="7"/>
  <c r="C7" i="7"/>
  <c r="B7" i="7"/>
  <c r="A7" i="7"/>
  <c r="K6" i="7"/>
  <c r="J6" i="7"/>
  <c r="I6" i="7"/>
  <c r="H6" i="7"/>
  <c r="G6" i="7"/>
  <c r="F6" i="7"/>
  <c r="E6" i="7"/>
  <c r="D6" i="7"/>
  <c r="C6" i="7"/>
  <c r="B6" i="7"/>
  <c r="A6" i="7"/>
  <c r="K5" i="7"/>
  <c r="J5" i="7"/>
  <c r="I5" i="7"/>
  <c r="H5" i="7"/>
  <c r="G5" i="7"/>
  <c r="F5" i="7"/>
  <c r="E5" i="7"/>
  <c r="D5" i="7"/>
  <c r="C5" i="7"/>
  <c r="B5" i="7"/>
  <c r="A5" i="7"/>
  <c r="K4" i="7"/>
  <c r="J4" i="7"/>
  <c r="I4" i="7"/>
  <c r="H4" i="7"/>
  <c r="G4" i="7"/>
  <c r="F4" i="7"/>
  <c r="E4" i="7"/>
  <c r="D4" i="7"/>
  <c r="C4" i="7"/>
  <c r="B4" i="7"/>
  <c r="A4" i="7"/>
  <c r="K3" i="7"/>
  <c r="J3" i="7"/>
  <c r="I3" i="7"/>
  <c r="H3" i="7"/>
  <c r="G3" i="7"/>
  <c r="F3" i="7"/>
  <c r="E3" i="7"/>
  <c r="D3" i="7"/>
  <c r="C3" i="7"/>
  <c r="B3" i="7"/>
  <c r="A3" i="7"/>
  <c r="K2" i="7"/>
  <c r="J2" i="7"/>
  <c r="I2" i="7"/>
  <c r="H2" i="7"/>
  <c r="G2" i="7"/>
  <c r="F2" i="7"/>
  <c r="E2" i="7"/>
  <c r="D2" i="7"/>
  <c r="C2" i="7"/>
  <c r="B2" i="7"/>
  <c r="A2" i="7"/>
  <c r="K1" i="7"/>
  <c r="J1" i="7"/>
  <c r="I1" i="7"/>
  <c r="H1" i="7"/>
  <c r="G1" i="7"/>
  <c r="F1" i="7"/>
  <c r="E1" i="7"/>
  <c r="D1" i="7"/>
  <c r="C1" i="7"/>
  <c r="B1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<sst xmlns="http://schemas.openxmlformats.org/spreadsheetml/2006/main" count="199" uniqueCount="92">
  <si>
    <t>ĐIỂM THI HK1-2018-2019 (CT428)</t>
  </si>
  <si>
    <t>Ma CB</t>
  </si>
  <si>
    <t>CT428</t>
  </si>
  <si>
    <t>Ma NH</t>
  </si>
  <si>
    <t>Ho va ten</t>
  </si>
  <si>
    <t>Nguyen Minh Trung</t>
  </si>
  <si>
    <t>Nam hoc</t>
  </si>
  <si>
    <t>Ma MH</t>
  </si>
  <si>
    <t>2020-2021</t>
  </si>
  <si>
    <t>Hoc ky</t>
  </si>
  <si>
    <t>STT</t>
  </si>
  <si>
    <t>Mã SV</t>
  </si>
  <si>
    <t>Họ và Tên</t>
  </si>
  <si>
    <t>Điểm TH 1</t>
  </si>
  <si>
    <t xml:space="preserve">Điểm TH 2 </t>
  </si>
  <si>
    <t>Điểm TH 3</t>
  </si>
  <si>
    <t>Điểm BT lớn</t>
  </si>
  <si>
    <t>Điểm LT</t>
  </si>
  <si>
    <t>Điểm tổng</t>
  </si>
  <si>
    <t>Điểm theo thang điểm 10</t>
  </si>
  <si>
    <t>Điểm chữ</t>
  </si>
  <si>
    <t>0B1505719</t>
  </si>
  <si>
    <t>1B1505915</t>
  </si>
  <si>
    <t>0B1509874</t>
  </si>
  <si>
    <t>0B1509929</t>
  </si>
  <si>
    <t>2B1605223</t>
  </si>
  <si>
    <t>0B1605285</t>
  </si>
  <si>
    <t>0B1605249</t>
  </si>
  <si>
    <t>0B1605235</t>
  </si>
  <si>
    <t>1B1605344</t>
  </si>
  <si>
    <t>4B1607025</t>
  </si>
  <si>
    <t>2B1609759</t>
  </si>
  <si>
    <t>5B1609765</t>
  </si>
  <si>
    <t>0B1609773</t>
  </si>
  <si>
    <t>0B1605291</t>
  </si>
  <si>
    <t>Điểm thực hành các buổi</t>
  </si>
  <si>
    <t>Họ và tên</t>
  </si>
  <si>
    <t>Nguyễn Văn Hiếu</t>
  </si>
  <si>
    <t>B1505719</t>
  </si>
  <si>
    <t>B1609773</t>
  </si>
  <si>
    <t>B1509874</t>
  </si>
  <si>
    <t>B1509929</t>
  </si>
  <si>
    <t>B1505915</t>
  </si>
  <si>
    <t>B1605223</t>
  </si>
  <si>
    <t>B1605235</t>
  </si>
  <si>
    <t>B1605249</t>
  </si>
  <si>
    <t>B1605285</t>
  </si>
  <si>
    <t>B1605291</t>
  </si>
  <si>
    <t>B1605344</t>
  </si>
  <si>
    <t>B1607025</t>
  </si>
  <si>
    <t>B1609759</t>
  </si>
  <si>
    <t>B1609765</t>
  </si>
  <si>
    <t>Lý Minh Trí</t>
  </si>
  <si>
    <t>Nguyễn Kiều Mi</t>
  </si>
  <si>
    <t>Đặng Duy Linh</t>
  </si>
  <si>
    <t>Lê Thị Trúc Linh</t>
  </si>
  <si>
    <t>Phạm Thị Huỳnh</t>
  </si>
  <si>
    <t>Lê Minh Thông</t>
  </si>
  <si>
    <t>Huỳnh Thị Diễm</t>
  </si>
  <si>
    <t>Trần Thanh Nguyên</t>
  </si>
  <si>
    <t>Nguyễn Thị Đào</t>
  </si>
  <si>
    <t>Nguyễn Chí Thanh</t>
  </si>
  <si>
    <t>Nguyễn Hải Anh</t>
  </si>
  <si>
    <t>Trần Nam Dương</t>
  </si>
  <si>
    <t>Nguyễn Duy Khanh</t>
  </si>
  <si>
    <t>Điểm TH 2</t>
  </si>
  <si>
    <t xml:space="preserve">Điểm TH3 </t>
  </si>
  <si>
    <t>Điểm bài tập lớn</t>
  </si>
  <si>
    <t>MSSV</t>
  </si>
  <si>
    <t>Nguyễn Phước Hiếu</t>
  </si>
  <si>
    <t>Điểm lý thuyết</t>
  </si>
  <si>
    <t>Bảng quy điểm</t>
  </si>
  <si>
    <t>Đi theo thang điểm 10</t>
  </si>
  <si>
    <t>F</t>
  </si>
  <si>
    <t>D</t>
  </si>
  <si>
    <t>D+</t>
  </si>
  <si>
    <t>C</t>
  </si>
  <si>
    <t>C+</t>
  </si>
  <si>
    <t>B</t>
  </si>
  <si>
    <t>B+</t>
  </si>
  <si>
    <t>A</t>
  </si>
  <si>
    <t>Điểm theo thang điểm 4</t>
  </si>
  <si>
    <t>Bảng điểm chuyên cần</t>
  </si>
  <si>
    <t>Danh sách Sinh viên</t>
  </si>
  <si>
    <t>Bảng thống kê theo điểm chữ</t>
  </si>
  <si>
    <t>Số buổi vắng</t>
  </si>
  <si>
    <t>Điểm CT</t>
  </si>
  <si>
    <t>Số lượng sinh viên</t>
  </si>
  <si>
    <t>Bảng thống kê SV</t>
  </si>
  <si>
    <t>Số sinh viên điểm BT lớn = 0 hoặc điểm LT = -3</t>
  </si>
  <si>
    <t>Số SV nghỉ TH &gt; 2</t>
  </si>
  <si>
    <t>Số sv có điểm theo thang điểm 10&gt;=7 và có Điểm chữ là B+ hoặc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</si>
</sst>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1"/>
      <color rgb="FF2424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0" fillId="5" borderId="1" xfId="0" applyNumberFormat="1" applyFill="1" applyBorder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777777777777776E-2"/>
          <c:y val="0.22314814814814818"/>
          <c:w val="0.93888888888888888"/>
          <c:h val="0.60150408282298051"/>
        </c:manualLayout>
      </c:layout>
      <c:pie3DChart>
        <c:varyColors val="1"/>
        <c:ser>
          <c:idx val="0"/>
          <c:order val="0"/>
          <c:tx>
            <c:strRef>
              <c:f>Tham_Chieu_Thong_Ke!$F$12:$F$13</c:f>
              <c:strCache>
                <c:ptCount val="2"/>
                <c:pt idx="0">
                  <c:v>Bảng thống kê theo điểm chữ</c:v>
                </c:pt>
                <c:pt idx="1">
                  <c:v>Số lượng sinh viên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E0F-42D6-8091-05B062A9A8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E0F-42D6-8091-05B062A9A8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E0F-42D6-8091-05B062A9A8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E0F-42D6-8091-05B062A9A88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E0F-42D6-8091-05B062A9A88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E0F-42D6-8091-05B062A9A88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E0F-42D6-8091-05B062A9A88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E0F-42D6-8091-05B062A9A88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Tham_Chieu_Thong_Ke!$E$14:$E$21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Tham_Chieu_Thong_Ke!$F$14:$F$21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FF-4447-8782-A0451304627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605693</xdr:colOff>
      <xdr:row>0</xdr:row>
      <xdr:rowOff>181706</xdr:rowOff>
    </xdr:from>
    <xdr:to>
      <xdr:col>14</xdr:col>
      <xdr:colOff>280052</xdr:colOff>
      <xdr:row>16</xdr:row>
      <xdr:rowOff>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03993C7-6830-D4AF-3EE7-6E803ED2B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G14" sqref="G14"/>
    </sheetView>
  </sheetViews>
  <sheetFormatPr defaultRowHeight="14.25"/>
  <cols>
    <col min="2" max="2" width="10.625" customWidth="1"/>
    <col min="3" max="3" width="16" customWidth="1"/>
    <col min="4" max="4" width="14.75" bestFit="1" customWidth="1"/>
    <col min="10" max="10" width="10.25" customWidth="1"/>
  </cols>
  <sheetData>
    <row r="1" spans="1:11" ht="15">
      <c r="B1" s="17" t="s">
        <v>0</v>
      </c>
      <c r="C1" s="18"/>
      <c r="D1" s="18"/>
      <c r="E1" s="18"/>
      <c r="F1" s="18"/>
      <c r="G1" s="18"/>
      <c r="H1" s="19"/>
    </row>
    <row r="2" spans="1:11">
      <c r="B2" s="20" t="s">
        <v>1</v>
      </c>
      <c r="C2" s="21"/>
      <c r="D2" s="1" t="s">
        <v>4</v>
      </c>
      <c r="E2" s="1" t="s">
        <v>5</v>
      </c>
      <c r="F2" s="1"/>
      <c r="G2" s="20" t="s">
        <v>5</v>
      </c>
      <c r="H2" s="21"/>
    </row>
    <row r="3" spans="1:11">
      <c r="B3" s="20" t="s">
        <v>7</v>
      </c>
      <c r="C3" s="21"/>
      <c r="D3" s="1" t="s">
        <v>2</v>
      </c>
      <c r="E3" s="20" t="s">
        <v>3</v>
      </c>
      <c r="F3" s="21"/>
      <c r="G3" s="20">
        <v>8</v>
      </c>
      <c r="H3" s="21"/>
    </row>
    <row r="4" spans="1:11">
      <c r="B4" s="20" t="s">
        <v>6</v>
      </c>
      <c r="C4" s="21"/>
      <c r="D4" s="1" t="s">
        <v>8</v>
      </c>
      <c r="E4" s="20" t="s">
        <v>9</v>
      </c>
      <c r="F4" s="21"/>
      <c r="G4" s="20">
        <v>1</v>
      </c>
      <c r="H4" s="21"/>
    </row>
    <row r="6" spans="1:11" ht="47.45" customHeight="1">
      <c r="A6" s="8" t="s">
        <v>10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</row>
    <row r="7" spans="1:11">
      <c r="A7" s="1">
        <v>1</v>
      </c>
      <c r="B7" s="1" t="s">
        <v>21</v>
      </c>
      <c r="C7" s="1" t="str">
        <f>VLOOKUP(RIGHT(B7,8),Tham_Chieu_Thong_Ke!$B$14:$C$27,2,0)</f>
        <v>Nguyễn Văn Hiếu</v>
      </c>
      <c r="D7" s="1">
        <f>VLOOKUP(RIGHT(B7,8),Diem_thuc_hanh_cac_buoi!$B$3:$F$16,3,0)</f>
        <v>0.45</v>
      </c>
      <c r="E7" s="1">
        <f>VLOOKUP(RIGHT(B7,8),Diem_thuc_hanh_cac_buoi!$B$3:$F$16,4,0)</f>
        <v>0.25</v>
      </c>
      <c r="F7" s="1">
        <f>VLOOKUP(RIGHT(B7,8),Diem_thuc_hanh_cac_buoi!$B$3:$F$16,5,0)</f>
        <v>0.3</v>
      </c>
      <c r="G7" s="1">
        <f>VLOOKUP(RIGHT(B7,8),Diem_bai_tap_lon!$B$3:$D$16,3,0)</f>
        <v>0.5</v>
      </c>
      <c r="H7" s="1">
        <f>VLOOKUP(RIGHT(B7,8),Diem_ly_thuyet!$B$3:$D$16,3,0)</f>
        <v>4.2</v>
      </c>
      <c r="I7" s="1">
        <f>IF(H7=-3,0,D7+E7+F7+G7+0.6*H7)</f>
        <v>4.0199999999999996</v>
      </c>
      <c r="J7" s="12">
        <f>IF(OR(G7=0,VALUE(LEFT(B7,1))&gt;2),0,I7 + VLOOKUP(VALUE(LEFT(B7,1)),Tham_Chieu_Thong_Ke!$E$3:$F$5,2,0))</f>
        <v>5.0199999999999996</v>
      </c>
      <c r="K7" s="4" t="str" cm="1">
        <f t="array" ref="K7">_xlfn.IFS(J7&lt;4,"F",J7&lt;5,"D",J7&lt;5.5,"D+",J7&lt;6.5,"C",J7&lt;7,"C+",J7&lt;8,"B",J7&lt;9,"B+",J7&lt;=10,"A")</f>
        <v>D+</v>
      </c>
    </row>
    <row r="8" spans="1:11">
      <c r="A8" s="1">
        <v>2</v>
      </c>
      <c r="B8" s="1" t="s">
        <v>22</v>
      </c>
      <c r="C8" s="1" t="str">
        <f>VLOOKUP(RIGHT(B8,8),Tham_Chieu_Thong_Ke!$B$14:$C$27,2,0)</f>
        <v>Lý Minh Trí</v>
      </c>
      <c r="D8" s="1">
        <f>VLOOKUP(RIGHT(B8,8),Diem_thuc_hanh_cac_buoi!$B$3:$F$16,3,0)</f>
        <v>0.5</v>
      </c>
      <c r="E8" s="1">
        <f>VLOOKUP(RIGHT(B8,8),Diem_thuc_hanh_cac_buoi!$B$3:$F$16,4,0)</f>
        <v>0.35</v>
      </c>
      <c r="F8" s="1">
        <f>VLOOKUP(RIGHT(B8,8),Diem_thuc_hanh_cac_buoi!$B$3:$F$16,5,0)</f>
        <v>0.4</v>
      </c>
      <c r="G8" s="1">
        <f>VLOOKUP(RIGHT(B8,8),Diem_bai_tap_lon!$B$3:$D$16,3,0)</f>
        <v>1</v>
      </c>
      <c r="H8" s="1">
        <f>VLOOKUP(RIGHT(B8,8),Diem_ly_thuyet!$B$3:$D$16,3,0)</f>
        <v>5.8</v>
      </c>
      <c r="I8" s="1">
        <f t="shared" ref="I8:I20" si="0">IF(H8=-3,0,D8+E8+F8+G8+0.6*H8)</f>
        <v>5.73</v>
      </c>
      <c r="J8" s="12">
        <f>IF(OR(G8=0,VALUE(LEFT(B8,1))&gt;2),0,I8 + VLOOKUP(VALUE(LEFT(B8,1)),Tham_Chieu_Thong_Ke!$E$3:$F$5,2,0))</f>
        <v>6.23</v>
      </c>
      <c r="K8" s="4" t="str" cm="1">
        <f t="array" ref="K8">_xlfn.IFS(J8&lt;4,"F",J8&lt;5,"D",J8&lt;5.5,"D+",J8&lt;6.5,"C",J8&lt;7,"C+",J8&lt;8,"B",J8&lt;9,"B+",J8&lt;=10,"A")</f>
        <v>C</v>
      </c>
    </row>
    <row r="9" spans="1:11">
      <c r="A9" s="1">
        <v>3</v>
      </c>
      <c r="B9" s="1" t="s">
        <v>23</v>
      </c>
      <c r="C9" s="1" t="str">
        <f>VLOOKUP(RIGHT(B9,8),Tham_Chieu_Thong_Ke!$B$14:$C$27,2,0)</f>
        <v>Nguyễn Kiều Mi</v>
      </c>
      <c r="D9" s="1">
        <f>VLOOKUP(RIGHT(B9,8),Diem_thuc_hanh_cac_buoi!$B$3:$F$16,3,0)</f>
        <v>0.25</v>
      </c>
      <c r="E9" s="1">
        <f>VLOOKUP(RIGHT(B9,8),Diem_thuc_hanh_cac_buoi!$B$3:$F$16,4,0)</f>
        <v>0.25</v>
      </c>
      <c r="F9" s="1">
        <f>VLOOKUP(RIGHT(B9,8),Diem_thuc_hanh_cac_buoi!$B$3:$F$16,5,0)</f>
        <v>0.3</v>
      </c>
      <c r="G9" s="1">
        <f>VLOOKUP(RIGHT(B9,8),Diem_bai_tap_lon!$B$3:$D$16,3,0)</f>
        <v>0.5</v>
      </c>
      <c r="H9" s="1">
        <f>VLOOKUP(RIGHT(B9,8),Diem_ly_thuyet!$B$3:$D$16,3,0)</f>
        <v>5.8</v>
      </c>
      <c r="I9" s="1">
        <f t="shared" si="0"/>
        <v>4.78</v>
      </c>
      <c r="J9" s="12">
        <f>IF(OR(G9=0,VALUE(LEFT(B9,1))&gt;2),0,I9 + VLOOKUP(VALUE(LEFT(B9,1)),Tham_Chieu_Thong_Ke!$E$3:$F$5,2,0))</f>
        <v>5.78</v>
      </c>
      <c r="K9" s="4" t="str" cm="1">
        <f t="array" ref="K9">_xlfn.IFS(J9&lt;4,"F",J9&lt;5,"D",J9&lt;5.5,"D+",J9&lt;6.5,"C",J9&lt;7,"C+",J9&lt;8,"B",J9&lt;9,"B+",J9&lt;=10,"A")</f>
        <v>C</v>
      </c>
    </row>
    <row r="10" spans="1:11">
      <c r="A10" s="1">
        <v>4</v>
      </c>
      <c r="B10" s="1" t="s">
        <v>24</v>
      </c>
      <c r="C10" s="1" t="str">
        <f>VLOOKUP(RIGHT(B10,8),Tham_Chieu_Thong_Ke!$B$14:$C$27,2,0)</f>
        <v>Đặng Duy Linh</v>
      </c>
      <c r="D10" s="1">
        <f>VLOOKUP(RIGHT(B10,8),Diem_thuc_hanh_cac_buoi!$B$3:$F$16,3,0)</f>
        <v>0.4</v>
      </c>
      <c r="E10" s="1">
        <f>VLOOKUP(RIGHT(B10,8),Diem_thuc_hanh_cac_buoi!$B$3:$F$16,4,0)</f>
        <v>0.25</v>
      </c>
      <c r="F10" s="1">
        <f>VLOOKUP(RIGHT(B10,8),Diem_thuc_hanh_cac_buoi!$B$3:$F$16,5,0)</f>
        <v>0.35</v>
      </c>
      <c r="G10" s="1">
        <f>VLOOKUP(RIGHT(B10,8),Diem_bai_tap_lon!$B$3:$D$16,3,0)</f>
        <v>1</v>
      </c>
      <c r="H10" s="1">
        <f>VLOOKUP(RIGHT(B10,8),Diem_ly_thuyet!$B$3:$D$16,3,0)</f>
        <v>4.5</v>
      </c>
      <c r="I10" s="1">
        <f t="shared" si="0"/>
        <v>4.6999999999999993</v>
      </c>
      <c r="J10" s="12">
        <f>IF(OR(G10=0,VALUE(LEFT(B10,1))&gt;2),0,I10 + VLOOKUP(VALUE(LEFT(B10,1)),Tham_Chieu_Thong_Ke!$E$3:$F$5,2,0))</f>
        <v>5.6999999999999993</v>
      </c>
      <c r="K10" s="4" t="str" cm="1">
        <f t="array" ref="K10">_xlfn.IFS(J10&lt;4,"F",J10&lt;5,"D",J10&lt;5.5,"D+",J10&lt;6.5,"C",J10&lt;7,"C+",J10&lt;8,"B",J10&lt;9,"B+",J10&lt;=10,"A")</f>
        <v>C</v>
      </c>
    </row>
    <row r="11" spans="1:11">
      <c r="A11" s="1">
        <v>5</v>
      </c>
      <c r="B11" s="1" t="s">
        <v>25</v>
      </c>
      <c r="C11" s="1" t="str">
        <f>VLOOKUP(RIGHT(B11,8),Tham_Chieu_Thong_Ke!$B$14:$C$27,2,0)</f>
        <v>Lê Thị Trúc Linh</v>
      </c>
      <c r="D11" s="1">
        <f>VLOOKUP(RIGHT(B11,8),Diem_thuc_hanh_cac_buoi!$B$3:$F$16,3,0)</f>
        <v>0.45</v>
      </c>
      <c r="E11" s="1">
        <f>VLOOKUP(RIGHT(B11,8),Diem_thuc_hanh_cac_buoi!$B$3:$F$16,4,0)</f>
        <v>0.4</v>
      </c>
      <c r="F11" s="1">
        <f>VLOOKUP(RIGHT(B11,8),Diem_thuc_hanh_cac_buoi!$B$3:$F$16,5,0)</f>
        <v>0.35</v>
      </c>
      <c r="G11" s="1">
        <f>VLOOKUP(RIGHT(B11,8),Diem_bai_tap_lon!$B$3:$D$16,3,0)</f>
        <v>0.75</v>
      </c>
      <c r="H11" s="1">
        <f>VLOOKUP(RIGHT(B11,8),Diem_ly_thuyet!$B$3:$D$16,3,0)</f>
        <v>5.5</v>
      </c>
      <c r="I11" s="1">
        <f t="shared" si="0"/>
        <v>5.25</v>
      </c>
      <c r="J11" s="12">
        <f>IF(OR(G11=0,VALUE(LEFT(B11,1))&gt;2),0,I11 + VLOOKUP(VALUE(LEFT(B11,1)),Tham_Chieu_Thong_Ke!$E$3:$F$5,2,0))</f>
        <v>5.5</v>
      </c>
      <c r="K11" s="4" t="str" cm="1">
        <f t="array" ref="K11">_xlfn.IFS(J11&lt;4,"F",J11&lt;5,"D",J11&lt;5.5,"D+",J11&lt;6.5,"C",J11&lt;7,"C+",J11&lt;8,"B",J11&lt;9,"B+",J11&lt;=10,"A")</f>
        <v>C</v>
      </c>
    </row>
    <row r="12" spans="1:11">
      <c r="A12" s="1">
        <v>6</v>
      </c>
      <c r="B12" s="1" t="s">
        <v>28</v>
      </c>
      <c r="C12" s="1" t="str">
        <f>VLOOKUP(RIGHT(B12,8),Tham_Chieu_Thong_Ke!$B$14:$C$27,2,0)</f>
        <v>Phạm Thị Huỳnh</v>
      </c>
      <c r="D12" s="1">
        <f>VLOOKUP(RIGHT(B12,8),Diem_thuc_hanh_cac_buoi!$B$3:$F$16,3,0)</f>
        <v>0.4</v>
      </c>
      <c r="E12" s="1">
        <f>VLOOKUP(RIGHT(B12,8),Diem_thuc_hanh_cac_buoi!$B$3:$F$16,4,0)</f>
        <v>0.45</v>
      </c>
      <c r="F12" s="1">
        <f>VLOOKUP(RIGHT(B12,8),Diem_thuc_hanh_cac_buoi!$B$3:$F$16,5,0)</f>
        <v>0.5</v>
      </c>
      <c r="G12" s="1">
        <f>VLOOKUP(RIGHT(B12,8),Diem_bai_tap_lon!$B$3:$D$16,3,0)</f>
        <v>1.2</v>
      </c>
      <c r="H12" s="1">
        <f>VLOOKUP(RIGHT(B12,8),Diem_ly_thuyet!$B$3:$D$16,3,0)</f>
        <v>7.5</v>
      </c>
      <c r="I12" s="1">
        <f t="shared" si="0"/>
        <v>7.05</v>
      </c>
      <c r="J12" s="12">
        <f>IF(OR(G12=0,VALUE(LEFT(B12,1))&gt;2),0,I12 + VLOOKUP(VALUE(LEFT(B12,1)),Tham_Chieu_Thong_Ke!$E$3:$F$5,2,0))</f>
        <v>8.0500000000000007</v>
      </c>
      <c r="K12" s="4" t="str" cm="1">
        <f t="array" ref="K12">_xlfn.IFS(J12&lt;4,"F",J12&lt;5,"D",J12&lt;5.5,"D+",J12&lt;6.5,"C",J12&lt;7,"C+",J12&lt;8,"B",J12&lt;9,"B+",J12&lt;=10,"A")</f>
        <v>B+</v>
      </c>
    </row>
    <row r="13" spans="1:11">
      <c r="A13" s="1">
        <v>7</v>
      </c>
      <c r="B13" s="1" t="s">
        <v>27</v>
      </c>
      <c r="C13" s="1" t="str">
        <f>VLOOKUP(RIGHT(B13,8),Tham_Chieu_Thong_Ke!$B$14:$C$27,2,0)</f>
        <v>Lê Minh Thông</v>
      </c>
      <c r="D13" s="1">
        <f>VLOOKUP(RIGHT(B13,8),Diem_thuc_hanh_cac_buoi!$B$3:$F$16,3,0)</f>
        <v>0.4</v>
      </c>
      <c r="E13" s="1">
        <f>VLOOKUP(RIGHT(B13,8),Diem_thuc_hanh_cac_buoi!$B$3:$F$16,4,0)</f>
        <v>0.4</v>
      </c>
      <c r="F13" s="1">
        <f>VLOOKUP(RIGHT(B13,8),Diem_thuc_hanh_cac_buoi!$B$3:$F$16,5,0)</f>
        <v>0.4</v>
      </c>
      <c r="G13" s="1">
        <f>VLOOKUP(RIGHT(B13,8),Diem_bai_tap_lon!$B$3:$D$16,3,0)</f>
        <v>1</v>
      </c>
      <c r="H13" s="1">
        <f>VLOOKUP(RIGHT(B13,8),Diem_ly_thuyet!$B$3:$D$16,3,0)</f>
        <v>5.3</v>
      </c>
      <c r="I13" s="1">
        <f t="shared" si="0"/>
        <v>5.38</v>
      </c>
      <c r="J13" s="12">
        <f>IF(OR(G13=0,VALUE(LEFT(B13,1))&gt;2),0,I13 + VLOOKUP(VALUE(LEFT(B13,1)),Tham_Chieu_Thong_Ke!$E$3:$F$5,2,0))</f>
        <v>6.38</v>
      </c>
      <c r="K13" s="4" t="str" cm="1">
        <f t="array" ref="K13">_xlfn.IFS(J13&lt;4,"F",J13&lt;5,"D",J13&lt;5.5,"D+",J13&lt;6.5,"C",J13&lt;7,"C+",J13&lt;8,"B",J13&lt;9,"B+",J13&lt;=10,"A")</f>
        <v>C</v>
      </c>
    </row>
    <row r="14" spans="1:11">
      <c r="A14" s="1">
        <v>8</v>
      </c>
      <c r="B14" s="1" t="s">
        <v>26</v>
      </c>
      <c r="C14" s="1" t="str">
        <f>VLOOKUP(RIGHT(B14,8),Tham_Chieu_Thong_Ke!$B$14:$C$27,2,0)</f>
        <v>Huỳnh Thị Diễm</v>
      </c>
      <c r="D14" s="1">
        <f>VLOOKUP(RIGHT(B14,8),Diem_thuc_hanh_cac_buoi!$B$3:$F$16,3,0)</f>
        <v>0.45</v>
      </c>
      <c r="E14" s="1">
        <f>VLOOKUP(RIGHT(B14,8),Diem_thuc_hanh_cac_buoi!$B$3:$F$16,4,0)</f>
        <v>0.4</v>
      </c>
      <c r="F14" s="1">
        <f>VLOOKUP(RIGHT(B14,8),Diem_thuc_hanh_cac_buoi!$B$3:$F$16,5,0)</f>
        <v>0.45</v>
      </c>
      <c r="G14" s="1">
        <f>VLOOKUP(RIGHT(B14,8),Diem_bai_tap_lon!$B$3:$D$16,3,0)</f>
        <v>0</v>
      </c>
      <c r="H14" s="1">
        <f>VLOOKUP(RIGHT(B14,8),Diem_ly_thuyet!$B$3:$D$16,3,0)</f>
        <v>6.8</v>
      </c>
      <c r="I14" s="1">
        <f t="shared" si="0"/>
        <v>5.38</v>
      </c>
      <c r="J14" s="12">
        <f>IF(OR(G14=0,VALUE(LEFT(B14,1))&gt;2),0,I14 + VLOOKUP(VALUE(LEFT(B14,1)),Tham_Chieu_Thong_Ke!$E$3:$F$5,2,0))</f>
        <v>0</v>
      </c>
      <c r="K14" s="4" t="str" cm="1">
        <f t="array" ref="K14">_xlfn.IFS(J14&lt;4,"F",J14&lt;5,"D",J14&lt;5.5,"D+",J14&lt;6.5,"C",J14&lt;7,"C+",J14&lt;8,"B",J14&lt;9,"B+",J14&lt;=10,"A")</f>
        <v>F</v>
      </c>
    </row>
    <row r="15" spans="1:11">
      <c r="A15" s="1">
        <v>9</v>
      </c>
      <c r="B15" s="1" t="s">
        <v>34</v>
      </c>
      <c r="C15" s="1" t="str">
        <f>VLOOKUP(RIGHT(B15,8),Tham_Chieu_Thong_Ke!$B$14:$C$27,2,0)</f>
        <v>Trần Thanh Nguyên</v>
      </c>
      <c r="D15" s="1">
        <f>VLOOKUP(RIGHT(B15,8),Diem_thuc_hanh_cac_buoi!$B$3:$F$16,3,0)</f>
        <v>0.45</v>
      </c>
      <c r="E15" s="1">
        <f>VLOOKUP(RIGHT(B15,8),Diem_thuc_hanh_cac_buoi!$B$3:$F$16,4,0)</f>
        <v>0.4</v>
      </c>
      <c r="F15" s="1">
        <f>VLOOKUP(RIGHT(B15,8),Diem_thuc_hanh_cac_buoi!$B$3:$F$16,5,0)</f>
        <v>0.4</v>
      </c>
      <c r="G15" s="1">
        <f>VLOOKUP(RIGHT(B15,8),Diem_bai_tap_lon!$B$3:$D$16,3,0)</f>
        <v>0.75</v>
      </c>
      <c r="H15" s="1">
        <f>VLOOKUP(RIGHT(B15,8),Diem_ly_thuyet!$B$3:$D$16,3,0)</f>
        <v>6.3</v>
      </c>
      <c r="I15" s="1">
        <f t="shared" si="0"/>
        <v>5.7799999999999994</v>
      </c>
      <c r="J15" s="12">
        <f>IF(OR(G15=0,VALUE(LEFT(B15,1))&gt;2),0,I15 + VLOOKUP(VALUE(LEFT(B15,1)),Tham_Chieu_Thong_Ke!$E$3:$F$5,2,0))</f>
        <v>6.7799999999999994</v>
      </c>
      <c r="K15" s="4" t="str" cm="1">
        <f t="array" ref="K15">_xlfn.IFS(J15&lt;4,"F",J15&lt;5,"D",J15&lt;5.5,"D+",J15&lt;6.5,"C",J15&lt;7,"C+",J15&lt;8,"B",J15&lt;9,"B+",J15&lt;=10,"A")</f>
        <v>C+</v>
      </c>
    </row>
    <row r="16" spans="1:11">
      <c r="A16" s="1">
        <v>10</v>
      </c>
      <c r="B16" s="1" t="s">
        <v>29</v>
      </c>
      <c r="C16" s="1" t="str">
        <f>VLOOKUP(RIGHT(B16,8),Tham_Chieu_Thong_Ke!$B$14:$C$27,2,0)</f>
        <v>Nguyễn Thị Đào</v>
      </c>
      <c r="D16" s="1">
        <f>VLOOKUP(RIGHT(B16,8),Diem_thuc_hanh_cac_buoi!$B$3:$F$16,3,0)</f>
        <v>0.3</v>
      </c>
      <c r="E16" s="1">
        <f>VLOOKUP(RIGHT(B16,8),Diem_thuc_hanh_cac_buoi!$B$3:$F$16,4,0)</f>
        <v>0.5</v>
      </c>
      <c r="F16" s="1">
        <f>VLOOKUP(RIGHT(B16,8),Diem_thuc_hanh_cac_buoi!$B$3:$F$16,5,0)</f>
        <v>0.45</v>
      </c>
      <c r="G16" s="1">
        <f>VLOOKUP(RIGHT(B16,8),Diem_bai_tap_lon!$B$3:$D$16,3,0)</f>
        <v>0.3</v>
      </c>
      <c r="H16" s="1">
        <f>VLOOKUP(RIGHT(B16,8),Diem_ly_thuyet!$B$3:$D$16,3,0)</f>
        <v>8.3000000000000007</v>
      </c>
      <c r="I16" s="1">
        <f t="shared" si="0"/>
        <v>6.53</v>
      </c>
      <c r="J16" s="12">
        <f>IF(OR(G16=0,VALUE(LEFT(B16,1))&gt;2),0,I16 + VLOOKUP(VALUE(LEFT(B16,1)),Tham_Chieu_Thong_Ke!$E$3:$F$5,2,0))</f>
        <v>7.03</v>
      </c>
      <c r="K16" s="4" t="str" cm="1">
        <f t="array" ref="K16">_xlfn.IFS(J16&lt;4,"F",J16&lt;5,"D",J16&lt;5.5,"D+",J16&lt;6.5,"C",J16&lt;7,"C+",J16&lt;8,"B",J16&lt;9,"B+",J16&lt;=10,"A")</f>
        <v>B</v>
      </c>
    </row>
    <row r="17" spans="1:11">
      <c r="A17" s="1">
        <v>11</v>
      </c>
      <c r="B17" s="1" t="s">
        <v>30</v>
      </c>
      <c r="C17" s="1" t="str">
        <f>VLOOKUP(RIGHT(B17,8),Tham_Chieu_Thong_Ke!$B$14:$C$27,2,0)</f>
        <v>Nguyễn Chí Thanh</v>
      </c>
      <c r="D17" s="1">
        <f>VLOOKUP(RIGHT(B17,8),Diem_thuc_hanh_cac_buoi!$B$3:$F$16,3,0)</f>
        <v>0.4</v>
      </c>
      <c r="E17" s="1">
        <f>VLOOKUP(RIGHT(B17,8),Diem_thuc_hanh_cac_buoi!$B$3:$F$16,4,0)</f>
        <v>0.45</v>
      </c>
      <c r="F17" s="1">
        <f>VLOOKUP(RIGHT(B17,8),Diem_thuc_hanh_cac_buoi!$B$3:$F$16,5,0)</f>
        <v>0.4</v>
      </c>
      <c r="G17" s="1">
        <f>VLOOKUP(RIGHT(B17,8),Diem_bai_tap_lon!$B$3:$D$16,3,0)</f>
        <v>0.3</v>
      </c>
      <c r="H17" s="1">
        <f>VLOOKUP(RIGHT(B17,8),Diem_ly_thuyet!$B$3:$D$16,3,0)</f>
        <v>-3</v>
      </c>
      <c r="I17" s="1">
        <f t="shared" si="0"/>
        <v>0</v>
      </c>
      <c r="J17" s="12">
        <f>IF(OR(G17=0,VALUE(LEFT(B17,1))&gt;2),0,I17 + VLOOKUP(VALUE(LEFT(B17,1)),Tham_Chieu_Thong_Ke!$E$3:$F$5,2,0))</f>
        <v>0</v>
      </c>
      <c r="K17" s="4" t="str" cm="1">
        <f t="array" ref="K17">_xlfn.IFS(J17&lt;4,"F",J17&lt;5,"D",J17&lt;5.5,"D+",J17&lt;6.5,"C",J17&lt;7,"C+",J17&lt;8,"B",J17&lt;9,"B+",J17&lt;=10,"A")</f>
        <v>F</v>
      </c>
    </row>
    <row r="18" spans="1:11">
      <c r="A18" s="1">
        <v>12</v>
      </c>
      <c r="B18" s="1" t="s">
        <v>31</v>
      </c>
      <c r="C18" s="1" t="str">
        <f>VLOOKUP(RIGHT(B18,8),Tham_Chieu_Thong_Ke!$B$14:$C$27,2,0)</f>
        <v>Nguyễn Hải Anh</v>
      </c>
      <c r="D18" s="1">
        <f>VLOOKUP(RIGHT(B18,8),Diem_thuc_hanh_cac_buoi!$B$3:$F$16,3,0)</f>
        <v>0.5</v>
      </c>
      <c r="E18" s="1">
        <f>VLOOKUP(RIGHT(B18,8),Diem_thuc_hanh_cac_buoi!$B$3:$F$16,4,0)</f>
        <v>0.5</v>
      </c>
      <c r="F18" s="1">
        <f>VLOOKUP(RIGHT(B18,8),Diem_thuc_hanh_cac_buoi!$B$3:$F$16,5,0)</f>
        <v>0.45</v>
      </c>
      <c r="G18" s="1">
        <f>VLOOKUP(RIGHT(B18,8),Diem_bai_tap_lon!$B$3:$D$16,3,0)</f>
        <v>1.5</v>
      </c>
      <c r="H18" s="1">
        <f>VLOOKUP(RIGHT(B18,8),Diem_ly_thuyet!$B$3:$D$16,3,0)</f>
        <v>7</v>
      </c>
      <c r="I18" s="1">
        <f t="shared" si="0"/>
        <v>7.15</v>
      </c>
      <c r="J18" s="12">
        <f>IF(OR(G18=0,VALUE(LEFT(B18,1))&gt;2),0,I18 + VLOOKUP(VALUE(LEFT(B18,1)),Tham_Chieu_Thong_Ke!$E$3:$F$5,2,0))</f>
        <v>7.4</v>
      </c>
      <c r="K18" s="4" t="str" cm="1">
        <f t="array" ref="K18">_xlfn.IFS(J18&lt;4,"F",J18&lt;5,"D",J18&lt;5.5,"D+",J18&lt;6.5,"C",J18&lt;7,"C+",J18&lt;8,"B",J18&lt;9,"B+",J18&lt;=10,"A")</f>
        <v>B</v>
      </c>
    </row>
    <row r="19" spans="1:11">
      <c r="A19" s="1">
        <v>13</v>
      </c>
      <c r="B19" s="1" t="s">
        <v>32</v>
      </c>
      <c r="C19" s="1" t="str">
        <f>VLOOKUP(RIGHT(B19,8),Tham_Chieu_Thong_Ke!$B$14:$C$27,2,0)</f>
        <v>Trần Nam Dương</v>
      </c>
      <c r="D19" s="1">
        <f>VLOOKUP(RIGHT(B19,8),Diem_thuc_hanh_cac_buoi!$B$3:$F$16,3,0)</f>
        <v>0.4</v>
      </c>
      <c r="E19" s="1">
        <f>VLOOKUP(RIGHT(B19,8),Diem_thuc_hanh_cac_buoi!$B$3:$F$16,4,0)</f>
        <v>0.4</v>
      </c>
      <c r="F19" s="1">
        <f>VLOOKUP(RIGHT(B19,8),Diem_thuc_hanh_cac_buoi!$B$3:$F$16,5,0)</f>
        <v>0.35</v>
      </c>
      <c r="G19" s="1">
        <f>VLOOKUP(RIGHT(B19,8),Diem_bai_tap_lon!$B$3:$D$16,3,0)</f>
        <v>1.35</v>
      </c>
      <c r="H19" s="1">
        <f>VLOOKUP(RIGHT(B19,8),Diem_ly_thuyet!$B$3:$D$16,3,0)</f>
        <v>-3</v>
      </c>
      <c r="I19" s="1">
        <f t="shared" si="0"/>
        <v>0</v>
      </c>
      <c r="J19" s="12">
        <f>IF(OR(G19=0,VALUE(LEFT(B19,1))&gt;2),0,I19 + VLOOKUP(VALUE(LEFT(B19,1)),Tham_Chieu_Thong_Ke!$E$3:$F$5,2,0))</f>
        <v>0</v>
      </c>
      <c r="K19" s="4" t="str" cm="1">
        <f t="array" ref="K19">_xlfn.IFS(J19&lt;4,"F",J19&lt;5,"D",J19&lt;5.5,"D+",J19&lt;6.5,"C",J19&lt;7,"C+",J19&lt;8,"B",J19&lt;9,"B+",J19&lt;=10,"A")</f>
        <v>F</v>
      </c>
    </row>
    <row r="20" spans="1:11">
      <c r="A20" s="1">
        <v>14</v>
      </c>
      <c r="B20" s="1" t="s">
        <v>33</v>
      </c>
      <c r="C20" s="1" t="str">
        <f>VLOOKUP(RIGHT(B20,8),Tham_Chieu_Thong_Ke!$B$14:$C$27,2,0)</f>
        <v>Nguyễn Duy Khanh</v>
      </c>
      <c r="D20" s="1">
        <f>VLOOKUP(RIGHT(B20,8),Diem_thuc_hanh_cac_buoi!$B$3:$F$16,3,0)</f>
        <v>0.35</v>
      </c>
      <c r="E20" s="1">
        <f>VLOOKUP(RIGHT(B20,8),Diem_thuc_hanh_cac_buoi!$B$3:$F$16,4,0)</f>
        <v>0.4</v>
      </c>
      <c r="F20" s="1">
        <f>VLOOKUP(RIGHT(B20,8),Diem_thuc_hanh_cac_buoi!$B$3:$F$16,5,0)</f>
        <v>0</v>
      </c>
      <c r="G20" s="1">
        <f>VLOOKUP(RIGHT(B20,8),Diem_bai_tap_lon!$B$3:$D$16,3,0)</f>
        <v>0.85</v>
      </c>
      <c r="H20" s="1">
        <f>VLOOKUP(RIGHT(B20,8),Diem_ly_thuyet!$B$3:$D$16,3,0)</f>
        <v>6.5</v>
      </c>
      <c r="I20" s="1">
        <f t="shared" si="0"/>
        <v>5.5</v>
      </c>
      <c r="J20" s="12">
        <f>IF(OR(G20=0,VALUE(LEFT(B20,1))&gt;2),0,I20 + VLOOKUP(VALUE(LEFT(B20,1)),Tham_Chieu_Thong_Ke!$E$3:$F$5,2,0))</f>
        <v>6.5</v>
      </c>
      <c r="K20" s="4" t="str" cm="1">
        <f t="array" ref="K20">_xlfn.IFS(J20&lt;4,"F",J20&lt;5,"D",J20&lt;5.5,"D+",J20&lt;6.5,"C",J20&lt;7,"C+",J20&lt;8,"B",J20&lt;9,"B+",J20&lt;=10,"A")</f>
        <v>C+</v>
      </c>
    </row>
  </sheetData>
  <mergeCells count="9">
    <mergeCell ref="B1:H1"/>
    <mergeCell ref="E3:F3"/>
    <mergeCell ref="E4:F4"/>
    <mergeCell ref="B2:C2"/>
    <mergeCell ref="B3:C3"/>
    <mergeCell ref="B4:C4"/>
    <mergeCell ref="G2:H2"/>
    <mergeCell ref="G3:H3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K3"/>
    </sheetView>
  </sheetViews>
  <sheetFormatPr defaultRowHeight="14.25"/>
  <cols>
    <col min="1" max="1" width="6.375" customWidth="1"/>
    <col min="2" max="2" width="9.875" customWidth="1"/>
    <col min="3" max="3" width="13.875" bestFit="1" customWidth="1"/>
    <col min="4" max="4" width="9.125" bestFit="1" customWidth="1"/>
    <col min="5" max="5" width="9.375" bestFit="1" customWidth="1"/>
    <col min="6" max="6" width="9.125" bestFit="1" customWidth="1"/>
    <col min="7" max="7" width="10.25" bestFit="1" customWidth="1"/>
    <col min="9" max="9" width="9" bestFit="1" customWidth="1"/>
    <col min="10" max="10" width="20.75" bestFit="1" customWidth="1"/>
  </cols>
  <sheetData>
    <row r="1" spans="1:11">
      <c r="A1" t="e" cm="1">
        <f t="array" aca="1" ref="A1:K3" ca="1">_xlfn._xlws.FILTER(Tong_hop_diem!$A$6:$K$20,Tong_hop_diem!I6:I20&gt;7)</f>
        <v>#NAME?</v>
      </c>
      <c r="B1" t="e">
        <f ca="1"/>
        <v>#NAME?</v>
      </c>
      <c r="C1" t="e">
        <f ca="1"/>
        <v>#NAME?</v>
      </c>
      <c r="D1" t="e">
        <f ca="1"/>
        <v>#NAME?</v>
      </c>
      <c r="E1" t="e">
        <f ca="1"/>
        <v>#NAME?</v>
      </c>
      <c r="F1" t="e">
        <f ca="1"/>
        <v>#NAME?</v>
      </c>
      <c r="G1" t="e">
        <f ca="1"/>
        <v>#NAME?</v>
      </c>
      <c r="H1" t="e">
        <f ca="1"/>
        <v>#NAME?</v>
      </c>
      <c r="I1" t="e">
        <f ca="1"/>
        <v>#NAME?</v>
      </c>
      <c r="J1" t="e">
        <f ca="1"/>
        <v>#NAME?</v>
      </c>
      <c r="K1" t="e">
        <f ca="1"/>
        <v>#NAME?</v>
      </c>
    </row>
    <row r="2" spans="1:11">
      <c r="A2" t="e">
        <f ca="1"/>
        <v>#NAME?</v>
      </c>
      <c r="B2" t="e">
        <f ca="1"/>
        <v>#NAME?</v>
      </c>
      <c r="C2" t="e">
        <f ca="1"/>
        <v>#NAME?</v>
      </c>
      <c r="D2" t="e">
        <f ca="1"/>
        <v>#NAME?</v>
      </c>
      <c r="E2" t="e">
        <f ca="1"/>
        <v>#NAME?</v>
      </c>
      <c r="F2" t="e">
        <f ca="1"/>
        <v>#NAME?</v>
      </c>
      <c r="G2" t="e">
        <f ca="1"/>
        <v>#NAME?</v>
      </c>
      <c r="H2" t="e">
        <f ca="1"/>
        <v>#NAME?</v>
      </c>
      <c r="I2" t="e">
        <f ca="1"/>
        <v>#NAME?</v>
      </c>
      <c r="J2" t="e">
        <f ca="1"/>
        <v>#NAME?</v>
      </c>
      <c r="K2" t="e">
        <f ca="1"/>
        <v>#NAME?</v>
      </c>
    </row>
    <row r="3" spans="1:11">
      <c r="A3" t="e">
        <f ca="1"/>
        <v>#NAME?</v>
      </c>
      <c r="B3" t="e">
        <f ca="1"/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25"/>
  <cols>
    <col min="2" max="2" width="10.125" bestFit="1" customWidth="1"/>
    <col min="3" max="3" width="16.25" bestFit="1" customWidth="1"/>
  </cols>
  <sheetData>
    <row r="1" spans="1:11">
      <c r="A1" t="e" cm="1">
        <f t="array" aca="1" ref="A1:K11" ca="1">_xlfn._xlws.FILTER(Tong_hop_diem!A6:K20,Tong_hop_diem!J6:J20&lt;7)</f>
        <v>#NAME?</v>
      </c>
      <c r="B1" t="e">
        <f ca="1"/>
        <v>#NAME?</v>
      </c>
      <c r="C1" t="e">
        <f ca="1"/>
        <v>#NAME?</v>
      </c>
      <c r="D1" t="e">
        <f ca="1"/>
        <v>#NAME?</v>
      </c>
      <c r="E1" t="e">
        <f ca="1"/>
        <v>#NAME?</v>
      </c>
      <c r="F1" t="e">
        <f ca="1"/>
        <v>#NAME?</v>
      </c>
      <c r="G1" t="e">
        <f ca="1"/>
        <v>#NAME?</v>
      </c>
      <c r="H1" t="e">
        <f ca="1"/>
        <v>#NAME?</v>
      </c>
      <c r="I1" t="e">
        <f ca="1"/>
        <v>#NAME?</v>
      </c>
      <c r="J1" t="e">
        <f ca="1"/>
        <v>#NAME?</v>
      </c>
      <c r="K1" t="e">
        <f ca="1"/>
        <v>#NAME?</v>
      </c>
    </row>
    <row r="2" spans="1:11">
      <c r="A2" t="e">
        <f ca="1"/>
        <v>#NAME?</v>
      </c>
      <c r="B2" t="e">
        <f ca="1"/>
        <v>#NAME?</v>
      </c>
      <c r="C2" t="e">
        <f ca="1"/>
        <v>#NAME?</v>
      </c>
      <c r="D2" t="e">
        <f ca="1"/>
        <v>#NAME?</v>
      </c>
      <c r="E2" t="e">
        <f ca="1"/>
        <v>#NAME?</v>
      </c>
      <c r="F2" t="e">
        <f ca="1"/>
        <v>#NAME?</v>
      </c>
      <c r="G2" t="e">
        <f ca="1"/>
        <v>#NAME?</v>
      </c>
      <c r="H2" t="e">
        <f ca="1"/>
        <v>#NAME?</v>
      </c>
      <c r="I2" t="e">
        <f ca="1"/>
        <v>#NAME?</v>
      </c>
      <c r="J2" t="e">
        <f ca="1"/>
        <v>#NAME?</v>
      </c>
      <c r="K2" t="e">
        <f ca="1"/>
        <v>#NAME?</v>
      </c>
    </row>
    <row r="3" spans="1:11">
      <c r="A3" t="e">
        <f ca="1"/>
        <v>#NAME?</v>
      </c>
      <c r="B3" t="e">
        <f ca="1"/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</row>
    <row r="4" spans="1:11">
      <c r="A4" t="e">
        <f ca="1"/>
        <v>#NAME?</v>
      </c>
      <c r="B4" t="e">
        <f ca="1"/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</row>
    <row r="5" spans="1:11">
      <c r="A5" t="e">
        <f ca="1"/>
        <v>#NAME?</v>
      </c>
      <c r="B5" t="e">
        <f ca="1"/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</row>
    <row r="6" spans="1:11">
      <c r="A6" t="e">
        <f ca="1"/>
        <v>#NAME?</v>
      </c>
      <c r="B6" t="e">
        <f ca="1"/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</row>
    <row r="7" spans="1:11">
      <c r="A7" t="e">
        <f ca="1"/>
        <v>#NAME?</v>
      </c>
      <c r="B7" t="e">
        <f ca="1"/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</row>
    <row r="8" spans="1:11">
      <c r="A8" t="e">
        <f ca="1"/>
        <v>#NAME?</v>
      </c>
      <c r="B8" t="e">
        <f ca="1"/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</row>
    <row r="9" spans="1:11">
      <c r="A9" t="e">
        <f ca="1"/>
        <v>#NAME?</v>
      </c>
      <c r="B9" t="e">
        <f ca="1"/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</row>
    <row r="10" spans="1:11">
      <c r="A10" t="e">
        <f ca="1"/>
        <v>#NAME?</v>
      </c>
      <c r="B10" t="e">
        <f ca="1"/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</row>
    <row r="11" spans="1:11">
      <c r="A11" t="e">
        <f ca="1"/>
        <v>#NAME?</v>
      </c>
      <c r="B11" t="e">
        <f ca="1"/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I22" sqref="I22"/>
    </sheetView>
  </sheetViews>
  <sheetFormatPr defaultRowHeight="14.25"/>
  <cols>
    <col min="2" max="2" width="9.75" bestFit="1" customWidth="1"/>
    <col min="3" max="3" width="16.25" bestFit="1" customWidth="1"/>
    <col min="4" max="4" width="10.25" bestFit="1" customWidth="1"/>
    <col min="6" max="6" width="9.125" bestFit="1" customWidth="1"/>
  </cols>
  <sheetData>
    <row r="1" spans="1:6" ht="15">
      <c r="A1" s="22" t="s">
        <v>35</v>
      </c>
      <c r="B1" s="23"/>
      <c r="C1" s="23"/>
      <c r="D1" s="23"/>
      <c r="E1" s="23"/>
      <c r="F1" s="24"/>
    </row>
    <row r="2" spans="1:6" ht="15">
      <c r="A2" s="6" t="s">
        <v>10</v>
      </c>
      <c r="B2" s="6" t="s">
        <v>11</v>
      </c>
      <c r="C2" s="7" t="s">
        <v>36</v>
      </c>
      <c r="D2" s="6" t="s">
        <v>13</v>
      </c>
      <c r="E2" s="6" t="s">
        <v>65</v>
      </c>
      <c r="F2" s="6" t="s">
        <v>66</v>
      </c>
    </row>
    <row r="3" spans="1:6">
      <c r="A3" s="1">
        <v>1</v>
      </c>
      <c r="B3" s="1" t="s">
        <v>38</v>
      </c>
      <c r="C3" s="2" t="s">
        <v>37</v>
      </c>
      <c r="D3" s="1">
        <v>0.45</v>
      </c>
      <c r="E3" s="1">
        <v>0.25</v>
      </c>
      <c r="F3" s="1">
        <v>0.3</v>
      </c>
    </row>
    <row r="4" spans="1:6">
      <c r="A4" s="1">
        <v>2</v>
      </c>
      <c r="B4" s="1" t="s">
        <v>42</v>
      </c>
      <c r="C4" s="2" t="s">
        <v>52</v>
      </c>
      <c r="D4" s="1">
        <v>0.5</v>
      </c>
      <c r="E4" s="1">
        <v>0.35</v>
      </c>
      <c r="F4" s="1">
        <v>0.4</v>
      </c>
    </row>
    <row r="5" spans="1:6">
      <c r="A5" s="1">
        <v>3</v>
      </c>
      <c r="B5" t="s">
        <v>40</v>
      </c>
      <c r="C5" s="2" t="s">
        <v>53</v>
      </c>
      <c r="D5" s="1">
        <v>0.25</v>
      </c>
      <c r="E5" s="1">
        <v>0.25</v>
      </c>
      <c r="F5" s="1">
        <v>0.3</v>
      </c>
    </row>
    <row r="6" spans="1:6">
      <c r="A6" s="1">
        <v>4</v>
      </c>
      <c r="B6" s="1" t="s">
        <v>41</v>
      </c>
      <c r="C6" s="2" t="s">
        <v>54</v>
      </c>
      <c r="D6" s="1">
        <v>0.4</v>
      </c>
      <c r="E6" s="1">
        <v>0.25</v>
      </c>
      <c r="F6" s="1">
        <v>0.35</v>
      </c>
    </row>
    <row r="7" spans="1:6">
      <c r="A7" s="1">
        <v>5</v>
      </c>
      <c r="B7" s="1" t="s">
        <v>43</v>
      </c>
      <c r="C7" s="2" t="s">
        <v>55</v>
      </c>
      <c r="D7" s="1">
        <v>0.45</v>
      </c>
      <c r="E7" s="1">
        <v>0.4</v>
      </c>
      <c r="F7" s="1">
        <v>0.35</v>
      </c>
    </row>
    <row r="8" spans="1:6">
      <c r="A8" s="1">
        <v>6</v>
      </c>
      <c r="B8" s="1" t="s">
        <v>44</v>
      </c>
      <c r="C8" s="2" t="s">
        <v>56</v>
      </c>
      <c r="D8" s="1">
        <v>0.4</v>
      </c>
      <c r="E8" s="1">
        <v>0.45</v>
      </c>
      <c r="F8" s="1">
        <v>0.5</v>
      </c>
    </row>
    <row r="9" spans="1:6">
      <c r="A9" s="1">
        <v>7</v>
      </c>
      <c r="B9" s="1" t="s">
        <v>45</v>
      </c>
      <c r="C9" s="2" t="s">
        <v>57</v>
      </c>
      <c r="D9" s="1">
        <v>0.4</v>
      </c>
      <c r="E9" s="1">
        <v>0.4</v>
      </c>
      <c r="F9" s="1">
        <v>0.4</v>
      </c>
    </row>
    <row r="10" spans="1:6">
      <c r="A10" s="1">
        <v>8</v>
      </c>
      <c r="B10" s="1" t="s">
        <v>46</v>
      </c>
      <c r="C10" s="2" t="s">
        <v>58</v>
      </c>
      <c r="D10" s="1">
        <v>0.45</v>
      </c>
      <c r="E10" s="1">
        <v>0.4</v>
      </c>
      <c r="F10" s="1">
        <v>0.45</v>
      </c>
    </row>
    <row r="11" spans="1:6">
      <c r="A11" s="1">
        <v>9</v>
      </c>
      <c r="B11" s="1" t="s">
        <v>47</v>
      </c>
      <c r="C11" s="2" t="s">
        <v>59</v>
      </c>
      <c r="D11" s="1">
        <v>0.45</v>
      </c>
      <c r="E11" s="1">
        <v>0.4</v>
      </c>
      <c r="F11" s="1">
        <v>0.4</v>
      </c>
    </row>
    <row r="12" spans="1:6">
      <c r="A12" s="1">
        <v>10</v>
      </c>
      <c r="B12" s="1" t="s">
        <v>48</v>
      </c>
      <c r="C12" s="2" t="s">
        <v>60</v>
      </c>
      <c r="D12" s="1">
        <v>0.3</v>
      </c>
      <c r="E12" s="1">
        <v>0.5</v>
      </c>
      <c r="F12" s="1">
        <v>0.45</v>
      </c>
    </row>
    <row r="13" spans="1:6">
      <c r="A13" s="1">
        <v>11</v>
      </c>
      <c r="B13" s="1" t="s">
        <v>49</v>
      </c>
      <c r="C13" s="2" t="s">
        <v>61</v>
      </c>
      <c r="D13" s="1">
        <v>0.4</v>
      </c>
      <c r="E13" s="1">
        <v>0.45</v>
      </c>
      <c r="F13" s="1">
        <v>0.4</v>
      </c>
    </row>
    <row r="14" spans="1:6">
      <c r="A14" s="1">
        <v>12</v>
      </c>
      <c r="B14" s="1" t="s">
        <v>50</v>
      </c>
      <c r="C14" s="2" t="s">
        <v>62</v>
      </c>
      <c r="D14" s="1">
        <v>0.5</v>
      </c>
      <c r="E14" s="1">
        <v>0.5</v>
      </c>
      <c r="F14" s="1">
        <v>0.45</v>
      </c>
    </row>
    <row r="15" spans="1:6">
      <c r="A15" s="1">
        <v>13</v>
      </c>
      <c r="B15" s="1" t="s">
        <v>51</v>
      </c>
      <c r="C15" s="2" t="s">
        <v>63</v>
      </c>
      <c r="D15" s="1">
        <v>0.4</v>
      </c>
      <c r="E15" s="1">
        <v>0.4</v>
      </c>
      <c r="F15" s="1">
        <v>0.35</v>
      </c>
    </row>
    <row r="16" spans="1:6">
      <c r="A16" s="1">
        <v>14</v>
      </c>
      <c r="B16" s="1" t="s">
        <v>39</v>
      </c>
      <c r="C16" s="2" t="s">
        <v>64</v>
      </c>
      <c r="D16" s="1">
        <v>0.35</v>
      </c>
      <c r="E16" s="1">
        <v>0.4</v>
      </c>
      <c r="F16" s="1">
        <v>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7" sqref="C7"/>
    </sheetView>
  </sheetViews>
  <sheetFormatPr defaultRowHeight="14.25"/>
  <cols>
    <col min="2" max="2" width="9.125" bestFit="1" customWidth="1"/>
    <col min="3" max="3" width="16.25" bestFit="1" customWidth="1"/>
    <col min="4" max="4" width="12" bestFit="1" customWidth="1"/>
  </cols>
  <sheetData>
    <row r="1" spans="1:4" ht="15">
      <c r="A1" s="22" t="s">
        <v>67</v>
      </c>
      <c r="B1" s="23"/>
      <c r="C1" s="23"/>
      <c r="D1" s="24"/>
    </row>
    <row r="2" spans="1:4" ht="15">
      <c r="A2" s="6" t="s">
        <v>10</v>
      </c>
      <c r="B2" s="6" t="s">
        <v>68</v>
      </c>
      <c r="C2" s="6" t="s">
        <v>12</v>
      </c>
      <c r="D2" s="6" t="s">
        <v>16</v>
      </c>
    </row>
    <row r="3" spans="1:4">
      <c r="A3" s="1">
        <v>1</v>
      </c>
      <c r="B3" s="1" t="s">
        <v>38</v>
      </c>
      <c r="C3" s="2" t="s">
        <v>37</v>
      </c>
      <c r="D3" s="1">
        <v>0.5</v>
      </c>
    </row>
    <row r="4" spans="1:4">
      <c r="A4" s="1">
        <v>2</v>
      </c>
      <c r="B4" s="1" t="s">
        <v>42</v>
      </c>
      <c r="C4" s="2" t="s">
        <v>52</v>
      </c>
      <c r="D4" s="1">
        <v>1</v>
      </c>
    </row>
    <row r="5" spans="1:4">
      <c r="A5" s="1">
        <v>3</v>
      </c>
      <c r="B5" t="s">
        <v>40</v>
      </c>
      <c r="C5" s="2" t="s">
        <v>53</v>
      </c>
      <c r="D5" s="1">
        <v>0.5</v>
      </c>
    </row>
    <row r="6" spans="1:4">
      <c r="A6" s="1">
        <v>4</v>
      </c>
      <c r="B6" s="1" t="s">
        <v>41</v>
      </c>
      <c r="C6" s="2" t="s">
        <v>54</v>
      </c>
      <c r="D6" s="1">
        <v>1</v>
      </c>
    </row>
    <row r="7" spans="1:4">
      <c r="A7" s="1">
        <v>5</v>
      </c>
      <c r="B7" s="1" t="s">
        <v>43</v>
      </c>
      <c r="C7" s="2" t="s">
        <v>55</v>
      </c>
      <c r="D7" s="1">
        <v>0.75</v>
      </c>
    </row>
    <row r="8" spans="1:4">
      <c r="A8" s="1">
        <v>6</v>
      </c>
      <c r="B8" s="1" t="s">
        <v>44</v>
      </c>
      <c r="C8" s="2" t="s">
        <v>56</v>
      </c>
      <c r="D8" s="1">
        <v>1.2</v>
      </c>
    </row>
    <row r="9" spans="1:4">
      <c r="A9" s="1">
        <v>7</v>
      </c>
      <c r="B9" s="1" t="s">
        <v>45</v>
      </c>
      <c r="C9" s="2" t="s">
        <v>57</v>
      </c>
      <c r="D9" s="1">
        <v>1</v>
      </c>
    </row>
    <row r="10" spans="1:4">
      <c r="A10" s="1">
        <v>8</v>
      </c>
      <c r="B10" s="1" t="s">
        <v>46</v>
      </c>
      <c r="C10" s="2" t="s">
        <v>58</v>
      </c>
      <c r="D10" s="1">
        <v>0</v>
      </c>
    </row>
    <row r="11" spans="1:4">
      <c r="A11" s="1">
        <v>9</v>
      </c>
      <c r="B11" s="1" t="s">
        <v>47</v>
      </c>
      <c r="C11" s="2" t="s">
        <v>59</v>
      </c>
      <c r="D11" s="1">
        <v>0.75</v>
      </c>
    </row>
    <row r="12" spans="1:4">
      <c r="A12" s="1">
        <v>10</v>
      </c>
      <c r="B12" s="1" t="s">
        <v>48</v>
      </c>
      <c r="C12" s="2" t="s">
        <v>60</v>
      </c>
      <c r="D12" s="1">
        <v>0.3</v>
      </c>
    </row>
    <row r="13" spans="1:4">
      <c r="A13" s="1">
        <v>11</v>
      </c>
      <c r="B13" s="1" t="s">
        <v>49</v>
      </c>
      <c r="C13" s="2" t="s">
        <v>61</v>
      </c>
      <c r="D13" s="1">
        <v>0.3</v>
      </c>
    </row>
    <row r="14" spans="1:4">
      <c r="A14" s="1">
        <v>12</v>
      </c>
      <c r="B14" s="1" t="s">
        <v>50</v>
      </c>
      <c r="C14" s="2" t="s">
        <v>62</v>
      </c>
      <c r="D14" s="1">
        <v>1.5</v>
      </c>
    </row>
    <row r="15" spans="1:4">
      <c r="A15" s="1">
        <v>13</v>
      </c>
      <c r="B15" s="1" t="s">
        <v>51</v>
      </c>
      <c r="C15" s="2" t="s">
        <v>63</v>
      </c>
      <c r="D15" s="1">
        <v>1.35</v>
      </c>
    </row>
    <row r="16" spans="1:4">
      <c r="A16" s="1">
        <v>14</v>
      </c>
      <c r="B16" s="1" t="s">
        <v>39</v>
      </c>
      <c r="C16" s="2" t="s">
        <v>64</v>
      </c>
      <c r="D16" s="1">
        <v>0.85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2"/>
    </sheetView>
  </sheetViews>
  <sheetFormatPr defaultRowHeight="14.25"/>
  <cols>
    <col min="3" max="3" width="16.25" bestFit="1" customWidth="1"/>
    <col min="4" max="4" width="12.75" bestFit="1" customWidth="1"/>
  </cols>
  <sheetData>
    <row r="1" spans="1:4" ht="15">
      <c r="A1" s="25" t="s">
        <v>70</v>
      </c>
      <c r="B1" s="26"/>
      <c r="C1" s="26"/>
      <c r="D1" s="27"/>
    </row>
    <row r="2" spans="1:4" ht="15">
      <c r="A2" s="5" t="s">
        <v>10</v>
      </c>
      <c r="B2" s="5" t="s">
        <v>68</v>
      </c>
      <c r="C2" s="5" t="s">
        <v>12</v>
      </c>
      <c r="D2" s="5" t="s">
        <v>70</v>
      </c>
    </row>
    <row r="3" spans="1:4">
      <c r="A3" s="1">
        <v>1</v>
      </c>
      <c r="B3" s="1" t="s">
        <v>38</v>
      </c>
      <c r="C3" s="2" t="s">
        <v>69</v>
      </c>
      <c r="D3" s="1">
        <v>4.2</v>
      </c>
    </row>
    <row r="4" spans="1:4">
      <c r="A4" s="1">
        <v>2</v>
      </c>
      <c r="B4" s="1" t="s">
        <v>42</v>
      </c>
      <c r="C4" s="2" t="s">
        <v>52</v>
      </c>
      <c r="D4" s="1">
        <v>5.8</v>
      </c>
    </row>
    <row r="5" spans="1:4">
      <c r="A5" s="1">
        <v>3</v>
      </c>
      <c r="B5" t="s">
        <v>40</v>
      </c>
      <c r="C5" s="2" t="s">
        <v>53</v>
      </c>
      <c r="D5" s="1">
        <v>5.8</v>
      </c>
    </row>
    <row r="6" spans="1:4">
      <c r="A6" s="1">
        <v>4</v>
      </c>
      <c r="B6" s="1" t="s">
        <v>41</v>
      </c>
      <c r="C6" s="2" t="s">
        <v>54</v>
      </c>
      <c r="D6" s="1">
        <v>4.5</v>
      </c>
    </row>
    <row r="7" spans="1:4">
      <c r="A7" s="1">
        <v>5</v>
      </c>
      <c r="B7" s="1" t="s">
        <v>43</v>
      </c>
      <c r="C7" s="2" t="s">
        <v>55</v>
      </c>
      <c r="D7" s="1">
        <v>5.5</v>
      </c>
    </row>
    <row r="8" spans="1:4">
      <c r="A8" s="1">
        <v>6</v>
      </c>
      <c r="B8" s="1" t="s">
        <v>44</v>
      </c>
      <c r="C8" s="2" t="s">
        <v>56</v>
      </c>
      <c r="D8" s="1">
        <v>7.5</v>
      </c>
    </row>
    <row r="9" spans="1:4">
      <c r="A9" s="1">
        <v>7</v>
      </c>
      <c r="B9" s="1" t="s">
        <v>45</v>
      </c>
      <c r="C9" s="2" t="s">
        <v>57</v>
      </c>
      <c r="D9" s="1">
        <v>5.3</v>
      </c>
    </row>
    <row r="10" spans="1:4">
      <c r="A10" s="1">
        <v>8</v>
      </c>
      <c r="B10" s="1" t="s">
        <v>46</v>
      </c>
      <c r="C10" s="2" t="s">
        <v>58</v>
      </c>
      <c r="D10" s="1">
        <v>6.8</v>
      </c>
    </row>
    <row r="11" spans="1:4">
      <c r="A11" s="1">
        <v>9</v>
      </c>
      <c r="B11" s="1" t="s">
        <v>47</v>
      </c>
      <c r="C11" s="2" t="s">
        <v>59</v>
      </c>
      <c r="D11" s="1">
        <v>6.3</v>
      </c>
    </row>
    <row r="12" spans="1:4">
      <c r="A12" s="1">
        <v>10</v>
      </c>
      <c r="B12" s="1" t="s">
        <v>48</v>
      </c>
      <c r="C12" s="2" t="s">
        <v>60</v>
      </c>
      <c r="D12" s="1">
        <v>8.3000000000000007</v>
      </c>
    </row>
    <row r="13" spans="1:4">
      <c r="A13" s="1">
        <v>11</v>
      </c>
      <c r="B13" s="1" t="s">
        <v>49</v>
      </c>
      <c r="C13" s="2" t="s">
        <v>61</v>
      </c>
      <c r="D13" s="1">
        <v>-3</v>
      </c>
    </row>
    <row r="14" spans="1:4">
      <c r="A14" s="1">
        <v>12</v>
      </c>
      <c r="B14" s="1" t="s">
        <v>50</v>
      </c>
      <c r="C14" s="2" t="s">
        <v>62</v>
      </c>
      <c r="D14" s="1">
        <v>7</v>
      </c>
    </row>
    <row r="15" spans="1:4">
      <c r="A15" s="1">
        <v>13</v>
      </c>
      <c r="B15" s="1" t="s">
        <v>51</v>
      </c>
      <c r="C15" s="2" t="s">
        <v>63</v>
      </c>
      <c r="D15" s="1">
        <v>-3</v>
      </c>
    </row>
    <row r="16" spans="1:4">
      <c r="A16" s="1">
        <v>14</v>
      </c>
      <c r="B16" s="1" t="s">
        <v>39</v>
      </c>
      <c r="C16" s="2" t="s">
        <v>64</v>
      </c>
      <c r="D16" s="1">
        <v>6.5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zoomScale="117" zoomScaleNormal="130" workbookViewId="0">
      <selection activeCell="F24" sqref="F24:F25"/>
    </sheetView>
  </sheetViews>
  <sheetFormatPr defaultRowHeight="14.25"/>
  <cols>
    <col min="1" max="1" width="20.75" bestFit="1" customWidth="1"/>
    <col min="2" max="2" width="10.25" customWidth="1"/>
    <col min="3" max="3" width="22.75" bestFit="1" customWidth="1"/>
    <col min="4" max="4" width="3.75" customWidth="1"/>
    <col min="5" max="5" width="16" customWidth="1"/>
    <col min="6" max="6" width="19.125" customWidth="1"/>
  </cols>
  <sheetData>
    <row r="1" spans="1:6" ht="15">
      <c r="A1" s="28" t="s">
        <v>71</v>
      </c>
      <c r="B1" s="29"/>
      <c r="C1" s="30"/>
      <c r="D1" s="9"/>
      <c r="E1" s="28" t="s">
        <v>82</v>
      </c>
      <c r="F1" s="30"/>
    </row>
    <row r="2" spans="1:6" ht="15">
      <c r="A2" s="9" t="s">
        <v>72</v>
      </c>
      <c r="B2" s="9" t="s">
        <v>20</v>
      </c>
      <c r="C2" s="9" t="s">
        <v>81</v>
      </c>
      <c r="D2" s="9"/>
      <c r="E2" s="9" t="s">
        <v>85</v>
      </c>
      <c r="F2" s="9" t="s">
        <v>86</v>
      </c>
    </row>
    <row r="3" spans="1:6">
      <c r="A3" s="1">
        <v>0</v>
      </c>
      <c r="B3" s="1" t="s">
        <v>73</v>
      </c>
      <c r="C3" s="1">
        <v>0</v>
      </c>
      <c r="D3" s="1"/>
      <c r="E3" s="1">
        <v>0</v>
      </c>
      <c r="F3" s="1">
        <v>1</v>
      </c>
    </row>
    <row r="4" spans="1:6">
      <c r="A4" s="1">
        <v>4</v>
      </c>
      <c r="B4" s="1" t="s">
        <v>74</v>
      </c>
      <c r="C4" s="1">
        <v>1</v>
      </c>
      <c r="D4" s="1"/>
      <c r="E4" s="1">
        <v>1</v>
      </c>
      <c r="F4" s="1">
        <v>0.5</v>
      </c>
    </row>
    <row r="5" spans="1:6">
      <c r="A5" s="1">
        <v>5</v>
      </c>
      <c r="B5" s="1" t="s">
        <v>75</v>
      </c>
      <c r="C5" s="1">
        <v>1.5</v>
      </c>
      <c r="D5" s="1"/>
      <c r="E5" s="1">
        <v>2</v>
      </c>
      <c r="F5" s="1">
        <v>0.25</v>
      </c>
    </row>
    <row r="6" spans="1:6">
      <c r="A6" s="1">
        <v>5.5</v>
      </c>
      <c r="B6" s="1" t="s">
        <v>76</v>
      </c>
      <c r="C6" s="1">
        <v>2</v>
      </c>
      <c r="D6" s="1"/>
      <c r="E6" s="1"/>
      <c r="F6" s="1"/>
    </row>
    <row r="7" spans="1:6">
      <c r="A7" s="1">
        <v>6.5</v>
      </c>
      <c r="B7" s="1" t="s">
        <v>77</v>
      </c>
      <c r="C7" s="1">
        <v>2.5</v>
      </c>
      <c r="D7" s="1"/>
      <c r="E7" s="1"/>
      <c r="F7" s="1"/>
    </row>
    <row r="8" spans="1:6">
      <c r="A8" s="1">
        <v>7</v>
      </c>
      <c r="B8" s="1" t="s">
        <v>78</v>
      </c>
      <c r="C8" s="1">
        <v>3</v>
      </c>
      <c r="D8" s="1"/>
      <c r="E8" s="1"/>
      <c r="F8" s="1"/>
    </row>
    <row r="9" spans="1:6">
      <c r="A9" s="1">
        <v>8</v>
      </c>
      <c r="B9" s="1" t="s">
        <v>79</v>
      </c>
      <c r="C9" s="1">
        <v>3.5</v>
      </c>
      <c r="D9" s="1"/>
      <c r="E9" s="1"/>
      <c r="F9" s="1"/>
    </row>
    <row r="10" spans="1:6">
      <c r="A10" s="1">
        <v>9</v>
      </c>
      <c r="B10" s="1" t="s">
        <v>80</v>
      </c>
      <c r="C10" s="1">
        <v>4</v>
      </c>
      <c r="D10" s="1"/>
      <c r="E10" s="1"/>
      <c r="F10" s="1"/>
    </row>
    <row r="12" spans="1:6" ht="15">
      <c r="A12" s="31" t="s">
        <v>83</v>
      </c>
      <c r="B12" s="32"/>
      <c r="C12" s="33"/>
      <c r="D12" s="1"/>
      <c r="E12" s="31" t="s">
        <v>84</v>
      </c>
      <c r="F12" s="33"/>
    </row>
    <row r="13" spans="1:6" ht="15">
      <c r="A13" s="11" t="s">
        <v>10</v>
      </c>
      <c r="B13" s="11" t="s">
        <v>11</v>
      </c>
      <c r="C13" s="11" t="s">
        <v>12</v>
      </c>
      <c r="D13" s="1"/>
      <c r="E13" s="11" t="s">
        <v>20</v>
      </c>
      <c r="F13" s="10" t="s">
        <v>87</v>
      </c>
    </row>
    <row r="14" spans="1:6">
      <c r="A14" s="15">
        <v>1</v>
      </c>
      <c r="B14" s="13" t="s">
        <v>41</v>
      </c>
      <c r="C14" s="13" t="s">
        <v>54</v>
      </c>
      <c r="D14" s="1"/>
      <c r="E14" s="3" t="s">
        <v>80</v>
      </c>
      <c r="F14" s="1">
        <f>COUNTIF(Tong_hop_diem!$K$7:$K$20,"A")</f>
        <v>0</v>
      </c>
    </row>
    <row r="15" spans="1:6">
      <c r="A15" s="15">
        <v>2</v>
      </c>
      <c r="B15" s="13" t="s">
        <v>46</v>
      </c>
      <c r="C15" s="13" t="s">
        <v>58</v>
      </c>
      <c r="D15" s="1"/>
      <c r="E15" s="3" t="s">
        <v>79</v>
      </c>
      <c r="F15" s="1">
        <f>COUNTIF(Tong_hop_diem!$K$7:$K$20,"B+")</f>
        <v>1</v>
      </c>
    </row>
    <row r="16" spans="1:6">
      <c r="A16" s="15">
        <v>3</v>
      </c>
      <c r="B16" s="13" t="s">
        <v>47</v>
      </c>
      <c r="C16" s="13" t="s">
        <v>59</v>
      </c>
      <c r="D16" s="1"/>
      <c r="E16" s="3" t="s">
        <v>78</v>
      </c>
      <c r="F16" s="1">
        <f>COUNTIF(Tong_hop_diem!$K$7:$K$20,"B")</f>
        <v>2</v>
      </c>
    </row>
    <row r="17" spans="1:6">
      <c r="A17" s="15">
        <v>4</v>
      </c>
      <c r="B17" s="13" t="s">
        <v>45</v>
      </c>
      <c r="C17" s="13" t="s">
        <v>57</v>
      </c>
      <c r="D17" s="1"/>
      <c r="E17" s="3" t="s">
        <v>77</v>
      </c>
      <c r="F17" s="1">
        <f>COUNTIF(Tong_hop_diem!$K$7:$K$20,"C+")</f>
        <v>2</v>
      </c>
    </row>
    <row r="18" spans="1:6">
      <c r="A18" s="15">
        <v>5</v>
      </c>
      <c r="B18" s="13" t="s">
        <v>43</v>
      </c>
      <c r="C18" s="13" t="s">
        <v>55</v>
      </c>
      <c r="D18" s="1"/>
      <c r="E18" s="3" t="s">
        <v>76</v>
      </c>
      <c r="F18" s="1">
        <f>COUNTIF(Tong_hop_diem!$K$7:$K$20,"C")</f>
        <v>5</v>
      </c>
    </row>
    <row r="19" spans="1:6">
      <c r="A19" s="15">
        <v>6</v>
      </c>
      <c r="B19" s="13" t="s">
        <v>42</v>
      </c>
      <c r="C19" s="13" t="s">
        <v>52</v>
      </c>
      <c r="D19" s="1"/>
      <c r="E19" s="3" t="s">
        <v>75</v>
      </c>
      <c r="F19" s="1">
        <f>COUNTIF(Tong_hop_diem!$K$7:$K$20,"D+")</f>
        <v>1</v>
      </c>
    </row>
    <row r="20" spans="1:6">
      <c r="A20" s="15">
        <v>7</v>
      </c>
      <c r="B20" s="13" t="s">
        <v>49</v>
      </c>
      <c r="C20" s="13" t="s">
        <v>61</v>
      </c>
      <c r="D20" s="1"/>
      <c r="E20" s="3" t="s">
        <v>74</v>
      </c>
      <c r="F20" s="1">
        <f>COUNTIF(Tong_hop_diem!$K$7:$K$20,"D")</f>
        <v>0</v>
      </c>
    </row>
    <row r="21" spans="1:6">
      <c r="A21" s="15">
        <v>8</v>
      </c>
      <c r="B21" s="13" t="s">
        <v>39</v>
      </c>
      <c r="C21" s="13" t="s">
        <v>64</v>
      </c>
      <c r="D21" s="1"/>
      <c r="E21" s="3" t="s">
        <v>73</v>
      </c>
      <c r="F21" s="1">
        <f>COUNTIF(Tong_hop_diem!$K$7:$K$20,"F")</f>
        <v>3</v>
      </c>
    </row>
    <row r="22" spans="1:6">
      <c r="A22" s="15">
        <v>9</v>
      </c>
      <c r="B22" s="13" t="s">
        <v>50</v>
      </c>
      <c r="C22" s="13" t="s">
        <v>62</v>
      </c>
      <c r="D22" s="1"/>
      <c r="E22" s="1"/>
      <c r="F22" s="1"/>
    </row>
    <row r="23" spans="1:6" ht="15">
      <c r="A23" s="15">
        <v>10</v>
      </c>
      <c r="B23" s="13" t="s">
        <v>40</v>
      </c>
      <c r="C23" s="13" t="s">
        <v>53</v>
      </c>
      <c r="D23" s="1"/>
      <c r="E23" s="28" t="s">
        <v>88</v>
      </c>
      <c r="F23" s="30"/>
    </row>
    <row r="24" spans="1:6" ht="15" customHeight="1">
      <c r="A24" s="15">
        <v>11</v>
      </c>
      <c r="B24" s="13" t="s">
        <v>48</v>
      </c>
      <c r="C24" s="13" t="s">
        <v>60</v>
      </c>
      <c r="D24" s="1"/>
      <c r="E24" s="36" t="s">
        <v>89</v>
      </c>
      <c r="F24" s="34">
        <f>COUNTIF(Tong_hop_diem!G7:G20,0) + COUNTIF(Tong_hop_diem!H7:H20,-3)</f>
        <v>3</v>
      </c>
    </row>
    <row r="25" spans="1:6" ht="27.75" customHeight="1">
      <c r="A25" s="15">
        <v>12</v>
      </c>
      <c r="B25" s="13" t="s">
        <v>38</v>
      </c>
      <c r="C25" s="13" t="s">
        <v>37</v>
      </c>
      <c r="D25" s="1"/>
      <c r="E25" s="37"/>
      <c r="F25" s="35"/>
    </row>
    <row r="26" spans="1:6">
      <c r="A26" s="15">
        <v>13</v>
      </c>
      <c r="B26" s="13" t="s">
        <v>44</v>
      </c>
      <c r="C26" s="13" t="s">
        <v>56</v>
      </c>
      <c r="D26" s="1"/>
      <c r="E26" s="1" t="s">
        <v>90</v>
      </c>
      <c r="F26" s="15">
        <f>COUNTIF(Tong_hop_diem!B7:B20,"&gt;=3B*")</f>
        <v>2</v>
      </c>
    </row>
    <row r="27" spans="1:6" ht="57">
      <c r="A27" s="13">
        <v>14</v>
      </c>
      <c r="B27" s="13" t="s">
        <v>51</v>
      </c>
      <c r="C27" s="13" t="s">
        <v>63</v>
      </c>
      <c r="D27" s="1"/>
      <c r="E27" s="14" t="s">
        <v>91</v>
      </c>
      <c r="F27" s="16">
        <f>COUNTIFS(Tong_hop_diem!J7:J20,"&gt;=7",Tong_hop_diem!K7:K20,"&gt;=B+")</f>
        <v>1</v>
      </c>
    </row>
  </sheetData>
  <mergeCells count="7">
    <mergeCell ref="F24:F25"/>
    <mergeCell ref="E24:E25"/>
    <mergeCell ref="A1:C1"/>
    <mergeCell ref="E1:F1"/>
    <mergeCell ref="A12:C12"/>
    <mergeCell ref="E12:F12"/>
    <mergeCell ref="E23:F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Tong_hop_diem</vt:lpstr>
      <vt:lpstr>SV_Diem&gt;=7</vt:lpstr>
      <vt:lpstr>SV_Diem&lt;7</vt:lpstr>
      <vt:lpstr>Diem_thuc_hanh_cac_buoi</vt:lpstr>
      <vt:lpstr>Diem_bai_tap_lon</vt:lpstr>
      <vt:lpstr>Diem_ly_thuyet</vt:lpstr>
      <vt:lpstr>Tham_Chieu_Thong_Ke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Huynh Phu - B2508410</dc:creator>
  <cp:lastModifiedBy>Windows User</cp:lastModifiedBy>
  <dcterms:created xsi:type="dcterms:W3CDTF">2025-10-09T05:41:39Z</dcterms:created>
  <dcterms:modified xsi:type="dcterms:W3CDTF">2025-10-15T01:25:03Z</dcterms:modified>
</cp:coreProperties>
</file>