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400" windowHeight="9460" tabRatio="773"/>
  </bookViews>
  <sheets>
    <sheet name="Tổng hợp điểm" sheetId="1" r:id="rId1"/>
    <sheet name="Sinh viên điểm  &lt; 7" sheetId="8" r:id="rId2"/>
    <sheet name="Sinh viên điểm &gt;=7" sheetId="9" r:id="rId3"/>
    <sheet name="Điểm thực hành các buổi" sheetId="2" r:id="rId4"/>
    <sheet name="Điểm bài tập lớn" sheetId="5" r:id="rId5"/>
    <sheet name="Điểm lý thuyết" sheetId="6" r:id="rId6"/>
    <sheet name="Các bảng tham chiếu &amp; Thống kê" sheetId="7" r:id="rId7"/>
  </sheets>
  <definedNames>
    <definedName name="_xlnm._FilterDatabase" localSheetId="0" hidden="1">'Tổng hợp điểm'!$B$6:$K$45</definedName>
    <definedName name="_xlnm.Criteria" localSheetId="6">'Các bảng tham chiếu &amp; Thống kê'!$F$54:$I$55</definedName>
    <definedName name="_xlnm.Extract" localSheetId="6">'Các bảng tham chiếu &amp; Thống kê'!$K$56:$T$56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<sst xmlns="http://schemas.openxmlformats.org/spreadsheetml/2006/main" count="433" uniqueCount="163">
  <si>
    <t>ĐIỂM THI HK1-2018-2019 (CT428)</t>
  </si>
  <si>
    <t>Ma CB</t>
  </si>
  <si>
    <t>Ho va ten</t>
  </si>
  <si>
    <t>Nguyen Minh Trung</t>
  </si>
  <si>
    <t>Ma MH</t>
  </si>
  <si>
    <t>CT428</t>
  </si>
  <si>
    <t>Ma NH</t>
  </si>
  <si>
    <t>Nam hoc</t>
  </si>
  <si>
    <t>2020-2021</t>
  </si>
  <si>
    <t>Hoc ky</t>
  </si>
  <si>
    <t>STT</t>
  </si>
  <si>
    <t>Mã SV</t>
  </si>
  <si>
    <t>Họ và Tên</t>
  </si>
  <si>
    <t>Điểm TH 1</t>
  </si>
  <si>
    <t>Điểm TH 2</t>
  </si>
  <si>
    <t>Điểm TH 3</t>
  </si>
  <si>
    <t>Điểm BT lớn</t>
  </si>
  <si>
    <t>Điểm LT</t>
  </si>
  <si>
    <t>Điểm tổng</t>
  </si>
  <si>
    <t>Điểm theo thang điểm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</si>
  <si>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</si>
  <si>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</si>
  <si>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</si>
  <si>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</si>
  <si>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</si>
  <si>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</si>
  <si>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</si>
  <si>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</si>
  <si>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0B1605257</t>
  </si>
  <si>
    <t>3B1605281</t>
  </si>
  <si>
    <t>0B1605285</t>
  </si>
  <si>
    <t>0B1605291</t>
  </si>
  <si>
    <t>1B1605344</t>
  </si>
  <si>
    <t>0B1606845</t>
  </si>
  <si>
    <t>0B1607017</t>
  </si>
  <si>
    <t>4B1607025</t>
  </si>
  <si>
    <t>0B1609533</t>
  </si>
  <si>
    <t>2B1609759</t>
  </si>
  <si>
    <t>0B1609762</t>
  </si>
  <si>
    <t>5B1609765</t>
  </si>
  <si>
    <t>0B1609773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</si>
  <si>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</si>
  <si>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</si>
  <si>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</si>
  <si>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</si>
  <si>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</si>
  <si>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</si>
  <si>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</si>
  <si>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</si>
  <si>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</si>
  <si>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</si>
  <si>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</si>
  <si>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</si>
  <si>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</si>
  <si>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</si>
  <si>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</si>
  <si>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</si>
  <si>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</si>
  <si>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</si>
  <si>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</si>
  <si>
    <t xml:space="preserve">Mã SV </t>
  </si>
  <si>
    <t>Bảng Điểm thực hành các buổi</t>
  </si>
  <si>
    <t>B1505719</t>
  </si>
  <si>
    <t>Nguyễn Phước Hiếu</t>
  </si>
  <si>
    <t>B1505915</t>
  </si>
  <si>
    <t>Lý Minh Trí</t>
  </si>
  <si>
    <t>B1509874</t>
  </si>
  <si>
    <t>Nguyễn Kiều Mi</t>
  </si>
  <si>
    <t>B1509929</t>
  </si>
  <si>
    <t>Đặng Duy Linh</t>
  </si>
  <si>
    <t>B1605223</t>
  </si>
  <si>
    <t>Lê Thị Trúc Linh</t>
  </si>
  <si>
    <t>B1605235</t>
  </si>
  <si>
    <t>Phạm Thị Huỳnh Như</t>
  </si>
  <si>
    <t>B1605249</t>
  </si>
  <si>
    <t>Lê Minh Thông</t>
  </si>
  <si>
    <t>B1605257</t>
  </si>
  <si>
    <t>Quách Thu Vân</t>
  </si>
  <si>
    <t>B1605281</t>
  </si>
  <si>
    <t>Trần Thị Kim Khoa</t>
  </si>
  <si>
    <t>B1605285</t>
  </si>
  <si>
    <t>Huỳnh Thị Hồng Loan</t>
  </si>
  <si>
    <t>B1605291</t>
  </si>
  <si>
    <t>Trần Thị Thanh Nguyên</t>
  </si>
  <si>
    <t>B1605344</t>
  </si>
  <si>
    <t>Nguyễn Thị Thúy Nga</t>
  </si>
  <si>
    <t>B1606845</t>
  </si>
  <si>
    <t>Vũ Mạnh Thắng</t>
  </si>
  <si>
    <t>B1607017</t>
  </si>
  <si>
    <t>Cao Ngọc Quyên</t>
  </si>
  <si>
    <t>B1607025</t>
  </si>
  <si>
    <t>Nguyễn Chí Thanh</t>
  </si>
  <si>
    <t>B1609533</t>
  </si>
  <si>
    <t>Nguyễn Bích Ngân</t>
  </si>
  <si>
    <t>B1609759</t>
  </si>
  <si>
    <t>Nguyễn Hải Anh</t>
  </si>
  <si>
    <t>B1609762</t>
  </si>
  <si>
    <t>Nguyễn Hoàng Châu</t>
  </si>
  <si>
    <t>B1609765</t>
  </si>
  <si>
    <t>Trần Nam Dương</t>
  </si>
  <si>
    <t>B1609773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</si>
  <si>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</si>
  <si>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</si>
  <si>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</si>
  <si>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</si>
  <si>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</si>
  <si>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</si>
  <si>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</si>
  <si>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</si>
  <si>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</si>
  <si>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</si>
  <si>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</si>
  <si>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</si>
  <si>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</si>
  <si>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</si>
  <si>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</si>
  <si>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</si>
  <si>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</si>
  <si>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</si>
  <si>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</si>
  <si>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</si>
  <si>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</si>
  <si>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</si>
  <si>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</si>
  <si>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</si>
  <si>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</si>
  <si>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</si>
  <si>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</si>
  <si>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</si>
  <si>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</si>
  <si>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</si>
  <si>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</si>
  <si>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</si>
  <si>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</si>
  <si>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</si>
  <si>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</si>
  <si>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</si>
  <si>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</si>
  <si>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</si>
  <si>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</si>
  <si>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</si>
  <si>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Điểm BL lớn</t>
  </si>
  <si>
    <t>Bảng Điểm lý thuyết</t>
  </si>
  <si>
    <t>Điểm lý thuyết</t>
  </si>
  <si>
    <t>Bảng quy đổi điểm</t>
  </si>
  <si>
    <t>Bảng Điểm Chuyên cần</t>
  </si>
  <si>
    <t>Điểm theo thang điểm 4</t>
  </si>
  <si>
    <t>Số buổi vắng</t>
  </si>
  <si>
    <t>Điểm CT</t>
  </si>
  <si>
    <t>F</t>
  </si>
  <si>
    <t>D</t>
  </si>
  <si>
    <t>D+</t>
  </si>
  <si>
    <t>C</t>
  </si>
  <si>
    <t>C+</t>
  </si>
  <si>
    <t>B</t>
  </si>
  <si>
    <t>B+</t>
  </si>
  <si>
    <t>A</t>
  </si>
  <si>
    <t>Bảng Danh sách Sinh viên</t>
  </si>
  <si>
    <t>Bảng thống kê theo điểm chữ</t>
  </si>
  <si>
    <t>Số lượng sinh viên</t>
  </si>
  <si>
    <t>Bảng thống kê SV</t>
  </si>
  <si>
    <t>Số sinh viên điểm BT lớn =0 hoặc điểm LT =-3</t>
  </si>
  <si>
    <t>Số SV có Điểm theo thang điểm 10 &gt;= 7 và có Điểm chữ là B+ hoặc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</si>
</sst>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33">
    <font>
      <sz val="10"/>
      <color rgb="FF000000"/>
      <name val="Times New Roman"/>
      <charset val="134"/>
    </font>
    <font>
      <b/>
      <sz val="16"/>
      <color rgb="FF00206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2060"/>
      <name val="Times New Roman"/>
      <charset val="134"/>
    </font>
    <font>
      <sz val="12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24" fillId="10" borderId="15" applyNumberFormat="0" applyAlignment="0" applyProtection="0">
      <alignment vertical="center"/>
    </xf>
    <xf numFmtId="0" fontId="25" fillId="11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6"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176" fontId="2" fillId="0" borderId="0" xfId="0" applyNumberFormat="1" applyFont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6" fontId="10" fillId="6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Thông kê tổng số lượng sinh viên theo điểm chữ</a:t>
            </a:r>
            <a:endParaRPr lang="vi-VN"/>
          </a:p>
        </c:rich>
      </c:tx>
      <c:layout>
        <c:manualLayout>
          <c:xMode val="edge"/>
          <c:yMode val="edge"/>
          <c:x val="0.159303688601425"/>
          <c:y val="0.0225287543402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'Các bảng tham chiếu &amp; Thống kê'!$F$12:$F$13</c:f>
              <c:strCache>
                <c:ptCount val="1"/>
                <c:pt idx="0">
                  <c:v>Bảng thống kê theo điểm chữ Số lượng sinh viên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'Các bảng tham chiếu &amp; 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 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8962ac-d624-44cc-a4b3-1f4f5e7281a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10</xdr:row>
      <xdr:rowOff>152400</xdr:rowOff>
    </xdr:from>
    <xdr:to>
      <xdr:col>10</xdr:col>
      <xdr:colOff>38100</xdr:colOff>
      <xdr:row>22</xdr:row>
      <xdr:rowOff>95250</xdr:rowOff>
    </xdr:to>
    <xdr:graphicFrame>
      <xdr:nvGraphicFramePr>
        <xdr:cNvPr id="2" name="Chart 1"/>
        <xdr:cNvGraphicFramePr/>
      </xdr:nvGraphicFramePr>
      <xdr:xfrm>
        <a:off x="8599805" y="2692400"/>
        <a:ext cx="5043805" cy="2747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45"/>
  <sheetViews>
    <sheetView tabSelected="1" zoomScale="70" zoomScaleNormal="70" workbookViewId="0">
      <pane xSplit="3" ySplit="6" topLeftCell="D7" activePane="bottomRight" state="frozen"/>
      <selection/>
      <selection pane="topRight"/>
      <selection pane="bottomLeft"/>
      <selection pane="bottomRight" activeCell="D7" sqref="D7"/>
    </sheetView>
  </sheetViews>
  <sheetFormatPr defaultColWidth="15.6634615384615" defaultRowHeight="17.6"/>
  <cols>
    <col min="1" max="1" width="6.66346153846154" style="2" customWidth="1"/>
    <col min="2" max="2" width="15.6634615384615" style="2"/>
    <col min="3" max="3" width="31.6634615384615" style="2" customWidth="1"/>
    <col min="4" max="9" width="15.6634615384615" style="2"/>
    <col min="10" max="10" width="19.6634615384615" style="48" customWidth="1"/>
    <col min="11" max="16384" width="15.6634615384615" style="2"/>
  </cols>
  <sheetData>
    <row r="1" ht="23.2" spans="1:11">
      <c r="A1" s="28"/>
      <c r="B1" s="49" t="s">
        <v>0</v>
      </c>
      <c r="C1" s="49"/>
      <c r="D1" s="49"/>
      <c r="E1" s="49"/>
      <c r="F1" s="49"/>
      <c r="G1" s="49"/>
      <c r="H1" s="49"/>
      <c r="I1" s="28"/>
      <c r="J1" s="52"/>
      <c r="K1" s="28"/>
    </row>
    <row r="2" ht="18" spans="1:11">
      <c r="A2" s="28"/>
      <c r="B2" s="50" t="s">
        <v>1</v>
      </c>
      <c r="C2" s="50">
        <v>1043</v>
      </c>
      <c r="D2" s="7" t="s">
        <v>2</v>
      </c>
      <c r="E2" s="7"/>
      <c r="F2" s="7" t="s">
        <v>3</v>
      </c>
      <c r="G2" s="7"/>
      <c r="H2" s="7"/>
      <c r="I2" s="28"/>
      <c r="J2" s="52"/>
      <c r="K2" s="28"/>
    </row>
    <row r="3" ht="18" spans="1:11">
      <c r="A3" s="28"/>
      <c r="B3" s="50" t="s">
        <v>4</v>
      </c>
      <c r="C3" s="50" t="s">
        <v>5</v>
      </c>
      <c r="D3" s="7" t="s">
        <v>6</v>
      </c>
      <c r="E3" s="7"/>
      <c r="F3" s="7">
        <v>8</v>
      </c>
      <c r="G3" s="7"/>
      <c r="H3" s="7"/>
      <c r="I3" s="28"/>
      <c r="J3" s="52"/>
      <c r="K3" s="28"/>
    </row>
    <row r="4" ht="18" spans="1:11">
      <c r="A4" s="28"/>
      <c r="B4" s="50" t="s">
        <v>7</v>
      </c>
      <c r="C4" s="50" t="s">
        <v>8</v>
      </c>
      <c r="D4" s="7" t="s">
        <v>9</v>
      </c>
      <c r="E4" s="7"/>
      <c r="F4" s="7">
        <v>1</v>
      </c>
      <c r="G4" s="7"/>
      <c r="H4" s="7"/>
      <c r="I4" s="28"/>
      <c r="J4" s="52"/>
      <c r="K4" s="28"/>
    </row>
    <row r="5" spans="1:11">
      <c r="A5" s="28"/>
      <c r="B5" s="28"/>
      <c r="C5" s="28"/>
      <c r="D5" s="28"/>
      <c r="E5" s="28"/>
      <c r="F5" s="28"/>
      <c r="G5" s="28"/>
      <c r="H5" s="28"/>
      <c r="I5" s="28"/>
      <c r="J5" s="52"/>
      <c r="K5" s="28"/>
    </row>
    <row r="6" ht="36" spans="1:11">
      <c r="A6" s="51" t="s">
        <v>10</v>
      </c>
      <c r="B6" s="51" t="s">
        <v>11</v>
      </c>
      <c r="C6" s="51" t="s">
        <v>12</v>
      </c>
      <c r="D6" s="51" t="s">
        <v>13</v>
      </c>
      <c r="E6" s="51" t="s">
        <v>14</v>
      </c>
      <c r="F6" s="51" t="s">
        <v>15</v>
      </c>
      <c r="G6" s="51" t="s">
        <v>16</v>
      </c>
      <c r="H6" s="51" t="s">
        <v>17</v>
      </c>
      <c r="I6" s="51" t="s">
        <v>18</v>
      </c>
      <c r="J6" s="53" t="s">
        <v>19</v>
      </c>
      <c r="K6" s="51" t="s">
        <v>20</v>
      </c>
    </row>
    <row r="7" ht="18" spans="1:11">
      <c r="A7" s="7">
        <v>1</v>
      </c>
      <c r="B7" s="8" t="s">
        <v>21</v>
      </c>
      <c r="C7" s="8" t="str">
        <f>VLOOKUP(RIGHT(B7,8),'Các bảng tham chiếu &amp; Thống kê'!$B$14:$C$52,2,0)</f>
        <v>Nguyễn Phước Hiếu</v>
      </c>
      <c r="D7" s="32">
        <f>VLOOKUP(RIGHT(B7,8),'Điểm thực hành các buổi'!$B$3:$F$41,3,0)</f>
        <v>0.45</v>
      </c>
      <c r="E7" s="32">
        <f>VLOOKUP(RIGHT(B7,8),'Điểm thực hành các buổi'!$B$3:$F$41,4,0)</f>
        <v>0.25</v>
      </c>
      <c r="F7" s="32">
        <f>VLOOKUP(RIGHT(B7,8),'Điểm thực hành các buổi'!$B$3:$F$41,5,0)</f>
        <v>0.3</v>
      </c>
      <c r="G7" s="32">
        <f>VLOOKUP(RIGHT(B7,8),'Điểm bài tập lớn'!$B$3:$D$41,3,0)</f>
        <v>0.5</v>
      </c>
      <c r="H7" s="32">
        <f>VLOOKUP(RIGHT(B7,8),'Điểm lý thuyết'!$B$3:$D$41,3,0)</f>
        <v>4.2</v>
      </c>
      <c r="I7" s="32">
        <f>IF((H7=-3),0,D7+E7+F7+G7+0.6*H7)</f>
        <v>4.02</v>
      </c>
      <c r="J7" s="54">
        <f>IF(OR(G7=0,VALUE(LEFT(B7,1))&gt;2),0,I7+VLOOKUP(VALUE(LEFT(B7,1)),'Các bảng tham chiếu &amp; Thống kê'!$E$3:$F$5,2,0))</f>
        <v>5.02</v>
      </c>
      <c r="K7" s="55" t="str" cm="1">
        <f t="array" ref="K7">_xlfn.IFS(J7&lt;4,"F",J7&lt;5,"D",J7&lt;5.5,"D+",J7&lt;6.5,"C",J7&lt;7,"C+",J7&lt;8,"B",J7&lt;9,"B+",J7&lt;=10,"A")</f>
        <v>D+</v>
      </c>
    </row>
    <row r="8" ht="18" spans="1:11">
      <c r="A8" s="7">
        <v>2</v>
      </c>
      <c r="B8" s="8" t="s">
        <v>22</v>
      </c>
      <c r="C8" s="8" t="str">
        <f>VLOOKUP(RIGHT(B8,8),'Các bảng tham chiếu &amp; Thống kê'!$B$14:$C$52,2,0)</f>
        <v>Lý Minh Trí</v>
      </c>
      <c r="D8" s="32">
        <f>VLOOKUP(RIGHT(B8,8),'Điểm thực hành các buổi'!$B$3:$F$41,3,0)</f>
        <v>0.5</v>
      </c>
      <c r="E8" s="32">
        <f>VLOOKUP(RIGHT(B8,8),'Điểm thực hành các buổi'!$B$3:$F$41,4,0)</f>
        <v>0.35</v>
      </c>
      <c r="F8" s="32">
        <f>VLOOKUP(RIGHT(B8,8),'Điểm thực hành các buổi'!$B$3:$F$41,5,0)</f>
        <v>0.4</v>
      </c>
      <c r="G8" s="32">
        <f>VLOOKUP(RIGHT(B8,8),'Điểm bài tập lớn'!$B$3:$D$41,3,0)</f>
        <v>1</v>
      </c>
      <c r="H8" s="32">
        <f>VLOOKUP(RIGHT(B8,8),'Điểm lý thuyết'!$B$3:$D$41,3,0)</f>
        <v>5.8</v>
      </c>
      <c r="I8" s="32">
        <f t="shared" ref="I8:I45" si="0">IF((H8=-3),0,D8+E8+F8+G8+0.6*H8)</f>
        <v>5.73</v>
      </c>
      <c r="J8" s="54">
        <f>IF(OR(G8=0,VALUE(LEFT(B8,1))&gt;2),0,I8+VLOOKUP(VALUE(LEFT(B8,1)),'Các bảng tham chiếu &amp; Thống kê'!$E$3:$F$5,2,0))</f>
        <v>6.23</v>
      </c>
      <c r="K8" s="55" t="str" cm="1">
        <f t="array" ref="K8">_xlfn.IFS(J8&lt;4,"F",J8&lt;5,"D",J8&lt;5.5,"D+",J8&lt;6.5,"C",J8&lt;7,"C+",J8&lt;8,"B",J8&lt;9,"B+",J8&lt;=10,"A")</f>
        <v>C</v>
      </c>
    </row>
    <row r="9" ht="18" spans="1:11">
      <c r="A9" s="7">
        <v>3</v>
      </c>
      <c r="B9" s="8" t="s">
        <v>23</v>
      </c>
      <c r="C9" s="8" t="str">
        <f>VLOOKUP(RIGHT(B9,8),'Các bảng tham chiếu &amp; Thống kê'!$B$14:$C$52,2,0)</f>
        <v>Nguyễn Kiều Mi</v>
      </c>
      <c r="D9" s="32">
        <f>VLOOKUP(RIGHT(B9,8),'Điểm thực hành các buổi'!$B$3:$F$41,3,0)</f>
        <v>0.25</v>
      </c>
      <c r="E9" s="32">
        <f>VLOOKUP(RIGHT(B9,8),'Điểm thực hành các buổi'!$B$3:$F$41,4,0)</f>
        <v>0.25</v>
      </c>
      <c r="F9" s="32">
        <f>VLOOKUP(RIGHT(B9,8),'Điểm thực hành các buổi'!$B$3:$F$41,5,0)</f>
        <v>0.3</v>
      </c>
      <c r="G9" s="32">
        <f>VLOOKUP(RIGHT(B9,8),'Điểm bài tập lớn'!$B$3:$D$41,3,0)</f>
        <v>0.5</v>
      </c>
      <c r="H9" s="32">
        <f>VLOOKUP(RIGHT(B9,8),'Điểm lý thuyết'!$B$3:$D$41,3,0)</f>
        <v>5.8</v>
      </c>
      <c r="I9" s="32">
        <f t="shared" si="0"/>
        <v>4.78</v>
      </c>
      <c r="J9" s="54">
        <f>IF(OR(G9=0,VALUE(LEFT(B9,1))&gt;2),0,I9+VLOOKUP(VALUE(LEFT(B9,1)),'Các bảng tham chiếu &amp; Thống kê'!$E$3:$F$5,2,0))</f>
        <v>5.78</v>
      </c>
      <c r="K9" s="55" t="str" cm="1">
        <f t="array" ref="K9">_xlfn.IFS(J9&lt;4,"F",J9&lt;5,"D",J9&lt;5.5,"D+",J9&lt;6.5,"C",J9&lt;7,"C+",J9&lt;8,"B",J9&lt;9,"B+",J9&lt;=10,"A")</f>
        <v>C</v>
      </c>
    </row>
    <row r="10" ht="18" spans="1:11">
      <c r="A10" s="7">
        <v>4</v>
      </c>
      <c r="B10" s="8" t="s">
        <v>24</v>
      </c>
      <c r="C10" s="8" t="str">
        <f>VLOOKUP(RIGHT(B10,8),'Các bảng tham chiếu &amp; Thống kê'!$B$14:$C$52,2,0)</f>
        <v>Đặng Duy Linh</v>
      </c>
      <c r="D10" s="32">
        <f>VLOOKUP(RIGHT(B10,8),'Điểm thực hành các buổi'!$B$3:$F$41,3,0)</f>
        <v>0.4</v>
      </c>
      <c r="E10" s="32">
        <f>VLOOKUP(RIGHT(B10,8),'Điểm thực hành các buổi'!$B$3:$F$41,4,0)</f>
        <v>0.25</v>
      </c>
      <c r="F10" s="32">
        <f>VLOOKUP(RIGHT(B10,8),'Điểm thực hành các buổi'!$B$3:$F$41,5,0)</f>
        <v>0.35</v>
      </c>
      <c r="G10" s="32">
        <f>VLOOKUP(RIGHT(B10,8),'Điểm bài tập lớn'!$B$3:$D$41,3,0)</f>
        <v>1</v>
      </c>
      <c r="H10" s="32">
        <f>VLOOKUP(RIGHT(B10,8),'Điểm lý thuyết'!$B$3:$D$41,3,0)</f>
        <v>4.5</v>
      </c>
      <c r="I10" s="32">
        <f t="shared" si="0"/>
        <v>4.7</v>
      </c>
      <c r="J10" s="54">
        <f>IF(OR(G10=0,VALUE(LEFT(B10,1))&gt;2),0,I10+VLOOKUP(VALUE(LEFT(B10,1)),'Các bảng tham chiếu &amp; Thống kê'!$E$3:$F$5,2,0))</f>
        <v>5.7</v>
      </c>
      <c r="K10" s="55" t="str" cm="1">
        <f t="array" ref="K10">_xlfn.IFS(J10&lt;4,"F",J10&lt;5,"D",J10&lt;5.5,"D+",J10&lt;6.5,"C",J10&lt;7,"C+",J10&lt;8,"B",J10&lt;9,"B+",J10&lt;=10,"A")</f>
        <v>C</v>
      </c>
    </row>
    <row r="11" ht="18" spans="1:11">
      <c r="A11" s="7">
        <v>5</v>
      </c>
      <c r="B11" s="8" t="s">
        <v>25</v>
      </c>
      <c r="C11" s="8" t="str">
        <f>VLOOKUP(RIGHT(B11,8),'Các bảng tham chiếu &amp; Thống kê'!$B$14:$C$52,2,0)</f>
        <v>Lê Thị Trúc Linh</v>
      </c>
      <c r="D11" s="32">
        <f>VLOOKUP(RIGHT(B11,8),'Điểm thực hành các buổi'!$B$3:$F$41,3,0)</f>
        <v>0.45</v>
      </c>
      <c r="E11" s="32">
        <f>VLOOKUP(RIGHT(B11,8),'Điểm thực hành các buổi'!$B$3:$F$41,4,0)</f>
        <v>0.4</v>
      </c>
      <c r="F11" s="32">
        <f>VLOOKUP(RIGHT(B11,8),'Điểm thực hành các buổi'!$B$3:$F$41,5,0)</f>
        <v>0.35</v>
      </c>
      <c r="G11" s="32">
        <f>VLOOKUP(RIGHT(B11,8),'Điểm bài tập lớn'!$B$3:$D$41,3,0)</f>
        <v>0.75</v>
      </c>
      <c r="H11" s="32">
        <f>VLOOKUP(RIGHT(B11,8),'Điểm lý thuyết'!$B$3:$D$41,3,0)</f>
        <v>5.5</v>
      </c>
      <c r="I11" s="32">
        <f t="shared" si="0"/>
        <v>5.25</v>
      </c>
      <c r="J11" s="54">
        <f>IF(OR(G11=0,VALUE(LEFT(B11,1))&gt;2),0,I11+VLOOKUP(VALUE(LEFT(B11,1)),'Các bảng tham chiếu &amp; Thống kê'!$E$3:$F$5,2,0))</f>
        <v>5.5</v>
      </c>
      <c r="K11" s="55" t="str" cm="1">
        <f t="array" ref="K11">_xlfn.IFS(J11&lt;4,"F",J11&lt;5,"D",J11&lt;5.5,"D+",J11&lt;6.5,"C",J11&lt;7,"C+",J11&lt;8,"B",J11&lt;9,"B+",J11&lt;=10,"A")</f>
        <v>C</v>
      </c>
    </row>
    <row r="12" ht="18" spans="1:11">
      <c r="A12" s="7">
        <v>6</v>
      </c>
      <c r="B12" s="8" t="s">
        <v>26</v>
      </c>
      <c r="C12" s="8" t="str">
        <f>VLOOKUP(RIGHT(B12,8),'Các bảng tham chiếu &amp; Thống kê'!$B$14:$C$52,2,0)</f>
        <v>Phạm Thị Huỳnh Như</v>
      </c>
      <c r="D12" s="32">
        <f>VLOOKUP(RIGHT(B12,8),'Điểm thực hành các buổi'!$B$3:$F$41,3,0)</f>
        <v>0.4</v>
      </c>
      <c r="E12" s="32">
        <f>VLOOKUP(RIGHT(B12,8),'Điểm thực hành các buổi'!$B$3:$F$41,4,0)</f>
        <v>0.45</v>
      </c>
      <c r="F12" s="32">
        <f>VLOOKUP(RIGHT(B12,8),'Điểm thực hành các buổi'!$B$3:$F$41,5,0)</f>
        <v>0.5</v>
      </c>
      <c r="G12" s="32">
        <f>VLOOKUP(RIGHT(B12,8),'Điểm bài tập lớn'!$B$3:$D$41,3,0)</f>
        <v>1.2</v>
      </c>
      <c r="H12" s="32">
        <f>VLOOKUP(RIGHT(B12,8),'Điểm lý thuyết'!$B$3:$D$41,3,0)</f>
        <v>7.5</v>
      </c>
      <c r="I12" s="32">
        <f t="shared" si="0"/>
        <v>7.05</v>
      </c>
      <c r="J12" s="54">
        <f>IF(OR(G12=0,VALUE(LEFT(B12,1))&gt;2),0,I12+VLOOKUP(VALUE(LEFT(B12,1)),'Các bảng tham chiếu &amp; Thống kê'!$E$3:$F$5,2,0))</f>
        <v>8.05</v>
      </c>
      <c r="K12" s="55" t="str" cm="1">
        <f t="array" ref="K12">_xlfn.IFS(J12&lt;4,"F",J12&lt;5,"D",J12&lt;5.5,"D+",J12&lt;6.5,"C",J12&lt;7,"C+",J12&lt;8,"B",J12&lt;9,"B+",J12&lt;=10,"A")</f>
        <v>B+</v>
      </c>
    </row>
    <row r="13" ht="18" spans="1:11">
      <c r="A13" s="7">
        <v>7</v>
      </c>
      <c r="B13" s="8" t="s">
        <v>27</v>
      </c>
      <c r="C13" s="8" t="str">
        <f>VLOOKUP(RIGHT(B13,8),'Các bảng tham chiếu &amp; Thống kê'!$B$14:$C$52,2,0)</f>
        <v>Lê Minh Thông</v>
      </c>
      <c r="D13" s="32">
        <f>VLOOKUP(RIGHT(B13,8),'Điểm thực hành các buổi'!$B$3:$F$41,3,0)</f>
        <v>0.4</v>
      </c>
      <c r="E13" s="32">
        <f>VLOOKUP(RIGHT(B13,8),'Điểm thực hành các buổi'!$B$3:$F$41,4,0)</f>
        <v>0.4</v>
      </c>
      <c r="F13" s="32">
        <f>VLOOKUP(RIGHT(B13,8),'Điểm thực hành các buổi'!$B$3:$F$41,5,0)</f>
        <v>0.4</v>
      </c>
      <c r="G13" s="32">
        <f>VLOOKUP(RIGHT(B13,8),'Điểm bài tập lớn'!$B$3:$D$41,3,0)</f>
        <v>1</v>
      </c>
      <c r="H13" s="32">
        <f>VLOOKUP(RIGHT(B13,8),'Điểm lý thuyết'!$B$3:$D$41,3,0)</f>
        <v>5.3</v>
      </c>
      <c r="I13" s="32">
        <f t="shared" si="0"/>
        <v>5.38</v>
      </c>
      <c r="J13" s="54">
        <f>IF(OR(G13=0,VALUE(LEFT(B13,1))&gt;2),0,I13+VLOOKUP(VALUE(LEFT(B13,1)),'Các bảng tham chiếu &amp; Thống kê'!$E$3:$F$5,2,0))</f>
        <v>6.38</v>
      </c>
      <c r="K13" s="55" t="str" cm="1">
        <f t="array" ref="K13">_xlfn.IFS(J13&lt;4,"F",J13&lt;5,"D",J13&lt;5.5,"D+",J13&lt;6.5,"C",J13&lt;7,"C+",J13&lt;8,"B",J13&lt;9,"B+",J13&lt;=10,"A")</f>
        <v>C</v>
      </c>
    </row>
    <row r="14" ht="18" spans="1:11">
      <c r="A14" s="7">
        <v>8</v>
      </c>
      <c r="B14" s="8" t="s">
        <v>28</v>
      </c>
      <c r="C14" s="8" t="str">
        <f>VLOOKUP(RIGHT(B14,8),'Các bảng tham chiếu &amp; Thống kê'!$B$14:$C$52,2,0)</f>
        <v>Quách Thu Vân</v>
      </c>
      <c r="D14" s="32">
        <f>VLOOKUP(RIGHT(B14,8),'Điểm thực hành các buổi'!$B$3:$F$41,3,0)</f>
        <v>0.45</v>
      </c>
      <c r="E14" s="32">
        <f>VLOOKUP(RIGHT(B14,8),'Điểm thực hành các buổi'!$B$3:$F$41,4,0)</f>
        <v>0.4</v>
      </c>
      <c r="F14" s="32">
        <f>VLOOKUP(RIGHT(B14,8),'Điểm thực hành các buổi'!$B$3:$F$41,5,0)</f>
        <v>0.4</v>
      </c>
      <c r="G14" s="32">
        <f>VLOOKUP(RIGHT(B14,8),'Điểm bài tập lớn'!$B$3:$D$41,3,0)</f>
        <v>1</v>
      </c>
      <c r="H14" s="32">
        <f>VLOOKUP(RIGHT(B14,8),'Điểm lý thuyết'!$B$3:$D$41,3,0)</f>
        <v>7.7</v>
      </c>
      <c r="I14" s="32">
        <f t="shared" si="0"/>
        <v>6.87</v>
      </c>
      <c r="J14" s="54">
        <f>IF(OR(G14=0,VALUE(LEFT(B14,1))&gt;2),0,I14+VLOOKUP(VALUE(LEFT(B14,1)),'Các bảng tham chiếu &amp; Thống kê'!$E$3:$F$5,2,0))</f>
        <v>7.87</v>
      </c>
      <c r="K14" s="55" t="str" cm="1">
        <f t="array" ref="K14">_xlfn.IFS(J14&lt;4,"F",J14&lt;5,"D",J14&lt;5.5,"D+",J14&lt;6.5,"C",J14&lt;7,"C+",J14&lt;8,"B",J14&lt;9,"B+",J14&lt;=10,"A")</f>
        <v>B</v>
      </c>
    </row>
    <row r="15" ht="18" spans="1:11">
      <c r="A15" s="7">
        <v>9</v>
      </c>
      <c r="B15" s="8" t="s">
        <v>29</v>
      </c>
      <c r="C15" s="8" t="str">
        <f>VLOOKUP(RIGHT(B15,8),'Các bảng tham chiếu &amp; Thống kê'!$B$14:$C$52,2,0)</f>
        <v>Trần Thị Kim Khoa</v>
      </c>
      <c r="D15" s="32">
        <f>VLOOKUP(RIGHT(B15,8),'Điểm thực hành các buổi'!$B$3:$F$41,3,0)</f>
        <v>0.5</v>
      </c>
      <c r="E15" s="32">
        <f>VLOOKUP(RIGHT(B15,8),'Điểm thực hành các buổi'!$B$3:$F$41,4,0)</f>
        <v>0.4</v>
      </c>
      <c r="F15" s="32">
        <f>VLOOKUP(RIGHT(B15,8),'Điểm thực hành các buổi'!$B$3:$F$41,5,0)</f>
        <v>0.4</v>
      </c>
      <c r="G15" s="32">
        <f>VLOOKUP(RIGHT(B15,8),'Điểm bài tập lớn'!$B$3:$D$41,3,0)</f>
        <v>1</v>
      </c>
      <c r="H15" s="32">
        <f>VLOOKUP(RIGHT(B15,8),'Điểm lý thuyết'!$B$3:$D$41,3,0)</f>
        <v>-3</v>
      </c>
      <c r="I15" s="32">
        <f t="shared" si="0"/>
        <v>0</v>
      </c>
      <c r="J15" s="54">
        <f>IF(OR(G15=0,VALUE(LEFT(B15,1))&gt;2),0,I15+VLOOKUP(VALUE(LEFT(B15,1)),'Các bảng tham chiếu &amp; Thống kê'!$E$3:$F$5,2,0))</f>
        <v>0</v>
      </c>
      <c r="K15" s="55" t="str" cm="1">
        <f t="array" ref="K15">_xlfn.IFS(J15&lt;4,"F",J15&lt;5,"D",J15&lt;5.5,"D+",J15&lt;6.5,"C",J15&lt;7,"C+",J15&lt;8,"B",J15&lt;9,"B+",J15&lt;=10,"A")</f>
        <v>F</v>
      </c>
    </row>
    <row r="16" ht="18" spans="1:11">
      <c r="A16" s="7">
        <v>10</v>
      </c>
      <c r="B16" s="8" t="s">
        <v>30</v>
      </c>
      <c r="C16" s="8" t="str">
        <f>VLOOKUP(RIGHT(B16,8),'Các bảng tham chiếu &amp; Thống kê'!$B$14:$C$52,2,0)</f>
        <v>Huỳnh Thị Hồng Loan</v>
      </c>
      <c r="D16" s="32">
        <f>VLOOKUP(RIGHT(B16,8),'Điểm thực hành các buổi'!$B$3:$F$41,3,0)</f>
        <v>0.45</v>
      </c>
      <c r="E16" s="32">
        <f>VLOOKUP(RIGHT(B16,8),'Điểm thực hành các buổi'!$B$3:$F$41,4,0)</f>
        <v>0.4</v>
      </c>
      <c r="F16" s="32">
        <f>VLOOKUP(RIGHT(B16,8),'Điểm thực hành các buổi'!$B$3:$F$41,5,0)</f>
        <v>0.45</v>
      </c>
      <c r="G16" s="32">
        <f>VLOOKUP(RIGHT(B16,8),'Điểm bài tập lớn'!$B$3:$D$41,3,0)</f>
        <v>0</v>
      </c>
      <c r="H16" s="32">
        <f>VLOOKUP(RIGHT(B16,8),'Điểm lý thuyết'!$B$3:$D$41,3,0)</f>
        <v>6.8</v>
      </c>
      <c r="I16" s="32">
        <f t="shared" si="0"/>
        <v>5.38</v>
      </c>
      <c r="J16" s="54">
        <f>IF(OR(G16=0,VALUE(LEFT(B16,1))&gt;2),0,I16+VLOOKUP(VALUE(LEFT(B16,1)),'Các bảng tham chiếu &amp; Thống kê'!$E$3:$F$5,2,0))</f>
        <v>0</v>
      </c>
      <c r="K16" s="55" t="str" cm="1">
        <f t="array" ref="K16">_xlfn.IFS(J16&lt;4,"F",J16&lt;5,"D",J16&lt;5.5,"D+",J16&lt;6.5,"C",J16&lt;7,"C+",J16&lt;8,"B",J16&lt;9,"B+",J16&lt;=10,"A")</f>
        <v>F</v>
      </c>
    </row>
    <row r="17" ht="18" spans="1:11">
      <c r="A17" s="7">
        <v>11</v>
      </c>
      <c r="B17" s="8" t="s">
        <v>31</v>
      </c>
      <c r="C17" s="8" t="str">
        <f>VLOOKUP(RIGHT(B17,8),'Các bảng tham chiếu &amp; Thống kê'!$B$14:$C$52,2,0)</f>
        <v>Trần Thị Thanh Nguyên</v>
      </c>
      <c r="D17" s="32">
        <f>VLOOKUP(RIGHT(B17,8),'Điểm thực hành các buổi'!$B$3:$F$41,3,0)</f>
        <v>0.45</v>
      </c>
      <c r="E17" s="32">
        <f>VLOOKUP(RIGHT(B17,8),'Điểm thực hành các buổi'!$B$3:$F$41,4,0)</f>
        <v>0.4</v>
      </c>
      <c r="F17" s="32">
        <f>VLOOKUP(RIGHT(B17,8),'Điểm thực hành các buổi'!$B$3:$F$41,5,0)</f>
        <v>0.4</v>
      </c>
      <c r="G17" s="32">
        <f>VLOOKUP(RIGHT(B17,8),'Điểm bài tập lớn'!$B$3:$D$41,3,0)</f>
        <v>0.75</v>
      </c>
      <c r="H17" s="32">
        <f>VLOOKUP(RIGHT(B17,8),'Điểm lý thuyết'!$B$3:$D$41,3,0)</f>
        <v>6.3</v>
      </c>
      <c r="I17" s="32">
        <f t="shared" si="0"/>
        <v>5.78</v>
      </c>
      <c r="J17" s="54">
        <f>IF(OR(G17=0,VALUE(LEFT(B17,1))&gt;2),0,I17+VLOOKUP(VALUE(LEFT(B17,1)),'Các bảng tham chiếu &amp; Thống kê'!$E$3:$F$5,2,0))</f>
        <v>6.78</v>
      </c>
      <c r="K17" s="55" t="str" cm="1">
        <f t="array" ref="K17">_xlfn.IFS(J17&lt;4,"F",J17&lt;5,"D",J17&lt;5.5,"D+",J17&lt;6.5,"C",J17&lt;7,"C+",J17&lt;8,"B",J17&lt;9,"B+",J17&lt;=10,"A")</f>
        <v>C+</v>
      </c>
    </row>
    <row r="18" ht="18" spans="1:11">
      <c r="A18" s="7">
        <v>12</v>
      </c>
      <c r="B18" s="8" t="s">
        <v>32</v>
      </c>
      <c r="C18" s="8" t="str">
        <f>VLOOKUP(RIGHT(B18,8),'Các bảng tham chiếu &amp; Thống kê'!$B$14:$C$52,2,0)</f>
        <v>Nguyễn Thị Thúy Nga</v>
      </c>
      <c r="D18" s="32">
        <f>VLOOKUP(RIGHT(B18,8),'Điểm thực hành các buổi'!$B$3:$F$41,3,0)</f>
        <v>0.3</v>
      </c>
      <c r="E18" s="32">
        <f>VLOOKUP(RIGHT(B18,8),'Điểm thực hành các buổi'!$B$3:$F$41,4,0)</f>
        <v>0.5</v>
      </c>
      <c r="F18" s="32">
        <f>VLOOKUP(RIGHT(B18,8),'Điểm thực hành các buổi'!$B$3:$F$41,5,0)</f>
        <v>0.45</v>
      </c>
      <c r="G18" s="32">
        <f>VLOOKUP(RIGHT(B18,8),'Điểm bài tập lớn'!$B$3:$D$41,3,0)</f>
        <v>0.3</v>
      </c>
      <c r="H18" s="32">
        <f>VLOOKUP(RIGHT(B18,8),'Điểm lý thuyết'!$B$3:$D$41,3,0)</f>
        <v>8.3</v>
      </c>
      <c r="I18" s="32">
        <f t="shared" si="0"/>
        <v>6.53</v>
      </c>
      <c r="J18" s="54">
        <f>IF(OR(G18=0,VALUE(LEFT(B18,1))&gt;2),0,I18+VLOOKUP(VALUE(LEFT(B18,1)),'Các bảng tham chiếu &amp; Thống kê'!$E$3:$F$5,2,0))</f>
        <v>7.03</v>
      </c>
      <c r="K18" s="55" t="str" cm="1">
        <f t="array" ref="K18">_xlfn.IFS(J18&lt;4,"F",J18&lt;5,"D",J18&lt;5.5,"D+",J18&lt;6.5,"C",J18&lt;7,"C+",J18&lt;8,"B",J18&lt;9,"B+",J18&lt;=10,"A")</f>
        <v>B</v>
      </c>
    </row>
    <row r="19" ht="18" spans="1:11">
      <c r="A19" s="7">
        <v>13</v>
      </c>
      <c r="B19" s="8" t="s">
        <v>33</v>
      </c>
      <c r="C19" s="8" t="str">
        <f>VLOOKUP(RIGHT(B19,8),'Các bảng tham chiếu &amp; Thống kê'!$B$14:$C$52,2,0)</f>
        <v>Vũ Mạnh Thắng</v>
      </c>
      <c r="D19" s="32">
        <f>VLOOKUP(RIGHT(B19,8),'Điểm thực hành các buổi'!$B$3:$F$41,3,0)</f>
        <v>0.4</v>
      </c>
      <c r="E19" s="32">
        <f>VLOOKUP(RIGHT(B19,8),'Điểm thực hành các buổi'!$B$3:$F$41,4,0)</f>
        <v>0.5</v>
      </c>
      <c r="F19" s="32">
        <f>VLOOKUP(RIGHT(B19,8),'Điểm thực hành các buổi'!$B$3:$F$41,5,0)</f>
        <v>0.5</v>
      </c>
      <c r="G19" s="32">
        <f>VLOOKUP(RIGHT(B19,8),'Điểm bài tập lớn'!$B$3:$D$41,3,0)</f>
        <v>1.2</v>
      </c>
      <c r="H19" s="32">
        <f>VLOOKUP(RIGHT(B19,8),'Điểm lý thuyết'!$B$3:$D$41,3,0)</f>
        <v>5.5</v>
      </c>
      <c r="I19" s="32">
        <f t="shared" si="0"/>
        <v>5.9</v>
      </c>
      <c r="J19" s="54">
        <f>IF(OR(G19=0,VALUE(LEFT(B19,1))&gt;2),0,I19+VLOOKUP(VALUE(LEFT(B19,1)),'Các bảng tham chiếu &amp; Thống kê'!$E$3:$F$5,2,0))</f>
        <v>6.9</v>
      </c>
      <c r="K19" s="55" t="str" cm="1">
        <f t="array" ref="K19">_xlfn.IFS(J19&lt;4,"F",J19&lt;5,"D",J19&lt;5.5,"D+",J19&lt;6.5,"C",J19&lt;7,"C+",J19&lt;8,"B",J19&lt;9,"B+",J19&lt;=10,"A")</f>
        <v>C+</v>
      </c>
    </row>
    <row r="20" ht="18" spans="1:11">
      <c r="A20" s="7">
        <v>14</v>
      </c>
      <c r="B20" s="8" t="s">
        <v>34</v>
      </c>
      <c r="C20" s="8" t="str">
        <f>VLOOKUP(RIGHT(B20,8),'Các bảng tham chiếu &amp; Thống kê'!$B$14:$C$52,2,0)</f>
        <v>Cao Ngọc Quyên</v>
      </c>
      <c r="D20" s="32">
        <f>VLOOKUP(RIGHT(B20,8),'Điểm thực hành các buổi'!$B$3:$F$41,3,0)</f>
        <v>0.5</v>
      </c>
      <c r="E20" s="32">
        <f>VLOOKUP(RIGHT(B20,8),'Điểm thực hành các buổi'!$B$3:$F$41,4,0)</f>
        <v>0.5</v>
      </c>
      <c r="F20" s="32">
        <f>VLOOKUP(RIGHT(B20,8),'Điểm thực hành các buổi'!$B$3:$F$41,5,0)</f>
        <v>0.45</v>
      </c>
      <c r="G20" s="32">
        <f>VLOOKUP(RIGHT(B20,8),'Điểm bài tập lớn'!$B$3:$D$41,3,0)</f>
        <v>0.3</v>
      </c>
      <c r="H20" s="32">
        <f>VLOOKUP(RIGHT(B20,8),'Điểm lý thuyết'!$B$3:$D$41,3,0)</f>
        <v>6</v>
      </c>
      <c r="I20" s="32">
        <f t="shared" si="0"/>
        <v>5.35</v>
      </c>
      <c r="J20" s="54">
        <f>IF(OR(G20=0,VALUE(LEFT(B20,1))&gt;2),0,I20+VLOOKUP(VALUE(LEFT(B20,1)),'Các bảng tham chiếu &amp; Thống kê'!$E$3:$F$5,2,0))</f>
        <v>6.35</v>
      </c>
      <c r="K20" s="55" t="str" cm="1">
        <f t="array" ref="K20">_xlfn.IFS(J20&lt;4,"F",J20&lt;5,"D",J20&lt;5.5,"D+",J20&lt;6.5,"C",J20&lt;7,"C+",J20&lt;8,"B",J20&lt;9,"B+",J20&lt;=10,"A")</f>
        <v>C</v>
      </c>
    </row>
    <row r="21" ht="18" spans="1:11">
      <c r="A21" s="7">
        <v>15</v>
      </c>
      <c r="B21" s="8" t="s">
        <v>35</v>
      </c>
      <c r="C21" s="8" t="str">
        <f>VLOOKUP(RIGHT(B21,8),'Các bảng tham chiếu &amp; Thống kê'!$B$14:$C$52,2,0)</f>
        <v>Nguyễn Chí Thanh</v>
      </c>
      <c r="D21" s="32">
        <f>VLOOKUP(RIGHT(B21,8),'Điểm thực hành các buổi'!$B$3:$F$41,3,0)</f>
        <v>0.4</v>
      </c>
      <c r="E21" s="32">
        <f>VLOOKUP(RIGHT(B21,8),'Điểm thực hành các buổi'!$B$3:$F$41,4,0)</f>
        <v>0.45</v>
      </c>
      <c r="F21" s="32">
        <f>VLOOKUP(RIGHT(B21,8),'Điểm thực hành các buổi'!$B$3:$F$41,5,0)</f>
        <v>0.4</v>
      </c>
      <c r="G21" s="32">
        <f>VLOOKUP(RIGHT(B21,8),'Điểm bài tập lớn'!$B$3:$D$41,3,0)</f>
        <v>0.3</v>
      </c>
      <c r="H21" s="32">
        <f>VLOOKUP(RIGHT(B21,8),'Điểm lý thuyết'!$B$3:$D$41,3,0)</f>
        <v>-3</v>
      </c>
      <c r="I21" s="32">
        <f t="shared" si="0"/>
        <v>0</v>
      </c>
      <c r="J21" s="54">
        <f>IF(OR(G21=0,VALUE(LEFT(B21,1))&gt;2),0,I21+VLOOKUP(VALUE(LEFT(B21,1)),'Các bảng tham chiếu &amp; Thống kê'!$E$3:$F$5,2,0))</f>
        <v>0</v>
      </c>
      <c r="K21" s="55" t="str" cm="1">
        <f t="array" ref="K21">_xlfn.IFS(J21&lt;4,"F",J21&lt;5,"D",J21&lt;5.5,"D+",J21&lt;6.5,"C",J21&lt;7,"C+",J21&lt;8,"B",J21&lt;9,"B+",J21&lt;=10,"A")</f>
        <v>F</v>
      </c>
    </row>
    <row r="22" ht="18" spans="1:11">
      <c r="A22" s="7">
        <v>16</v>
      </c>
      <c r="B22" s="8" t="s">
        <v>36</v>
      </c>
      <c r="C22" s="8" t="str">
        <f>VLOOKUP(RIGHT(B22,8),'Các bảng tham chiếu &amp; Thống kê'!$B$14:$C$52,2,0)</f>
        <v>Nguyễn Bích Ngân</v>
      </c>
      <c r="D22" s="32">
        <f>VLOOKUP(RIGHT(B22,8),'Điểm thực hành các buổi'!$B$3:$F$41,3,0)</f>
        <v>0.4</v>
      </c>
      <c r="E22" s="32">
        <f>VLOOKUP(RIGHT(B22,8),'Điểm thực hành các buổi'!$B$3:$F$41,4,0)</f>
        <v>0.45</v>
      </c>
      <c r="F22" s="32">
        <f>VLOOKUP(RIGHT(B22,8),'Điểm thực hành các buổi'!$B$3:$F$41,5,0)</f>
        <v>0.45</v>
      </c>
      <c r="G22" s="32">
        <f>VLOOKUP(RIGHT(B22,8),'Điểm bài tập lớn'!$B$3:$D$41,3,0)</f>
        <v>1</v>
      </c>
      <c r="H22" s="32">
        <f>VLOOKUP(RIGHT(B22,8),'Điểm lý thuyết'!$B$3:$D$41,3,0)</f>
        <v>5.7</v>
      </c>
      <c r="I22" s="32">
        <f t="shared" si="0"/>
        <v>5.72</v>
      </c>
      <c r="J22" s="54">
        <f>IF(OR(G22=0,VALUE(LEFT(B22,1))&gt;2),0,I22+VLOOKUP(VALUE(LEFT(B22,1)),'Các bảng tham chiếu &amp; Thống kê'!$E$3:$F$5,2,0))</f>
        <v>6.72</v>
      </c>
      <c r="K22" s="55" t="str" cm="1">
        <f t="array" ref="K22">_xlfn.IFS(J22&lt;4,"F",J22&lt;5,"D",J22&lt;5.5,"D+",J22&lt;6.5,"C",J22&lt;7,"C+",J22&lt;8,"B",J22&lt;9,"B+",J22&lt;=10,"A")</f>
        <v>C+</v>
      </c>
    </row>
    <row r="23" ht="18" spans="1:11">
      <c r="A23" s="7">
        <v>17</v>
      </c>
      <c r="B23" s="8" t="s">
        <v>37</v>
      </c>
      <c r="C23" s="8" t="str">
        <f>VLOOKUP(RIGHT(B23,8),'Các bảng tham chiếu &amp; Thống kê'!$B$14:$C$52,2,0)</f>
        <v>Nguyễn Hải Anh</v>
      </c>
      <c r="D23" s="32">
        <f>VLOOKUP(RIGHT(B23,8),'Điểm thực hành các buổi'!$B$3:$F$41,3,0)</f>
        <v>0.5</v>
      </c>
      <c r="E23" s="32">
        <f>VLOOKUP(RIGHT(B23,8),'Điểm thực hành các buổi'!$B$3:$F$41,4,0)</f>
        <v>0.5</v>
      </c>
      <c r="F23" s="32">
        <f>VLOOKUP(RIGHT(B23,8),'Điểm thực hành các buổi'!$B$3:$F$41,5,0)</f>
        <v>0.45</v>
      </c>
      <c r="G23" s="32">
        <f>VLOOKUP(RIGHT(B23,8),'Điểm bài tập lớn'!$B$3:$D$41,3,0)</f>
        <v>1.5</v>
      </c>
      <c r="H23" s="32">
        <f>VLOOKUP(RIGHT(B23,8),'Điểm lý thuyết'!$B$3:$D$41,3,0)</f>
        <v>7</v>
      </c>
      <c r="I23" s="32">
        <f t="shared" si="0"/>
        <v>7.15</v>
      </c>
      <c r="J23" s="54">
        <f>IF(OR(G23=0,VALUE(LEFT(B23,1))&gt;2),0,I23+VLOOKUP(VALUE(LEFT(B23,1)),'Các bảng tham chiếu &amp; Thống kê'!$E$3:$F$5,2,0))</f>
        <v>7.4</v>
      </c>
      <c r="K23" s="55" t="str" cm="1">
        <f t="array" ref="K23">_xlfn.IFS(J23&lt;4,"F",J23&lt;5,"D",J23&lt;5.5,"D+",J23&lt;6.5,"C",J23&lt;7,"C+",J23&lt;8,"B",J23&lt;9,"B+",J23&lt;=10,"A")</f>
        <v>B</v>
      </c>
    </row>
    <row r="24" ht="18" spans="1:11">
      <c r="A24" s="7">
        <v>18</v>
      </c>
      <c r="B24" s="8" t="s">
        <v>38</v>
      </c>
      <c r="C24" s="8" t="str">
        <f>VLOOKUP(RIGHT(B24,8),'Các bảng tham chiếu &amp; Thống kê'!$B$14:$C$52,2,0)</f>
        <v>Nguyễn Hoàng Châu</v>
      </c>
      <c r="D24" s="32">
        <f>VLOOKUP(RIGHT(B24,8),'Điểm thực hành các buổi'!$B$3:$F$41,3,0)</f>
        <v>0.4</v>
      </c>
      <c r="E24" s="32">
        <f>VLOOKUP(RIGHT(B24,8),'Điểm thực hành các buổi'!$B$3:$F$41,4,0)</f>
        <v>0.4</v>
      </c>
      <c r="F24" s="32">
        <f>VLOOKUP(RIGHT(B24,8),'Điểm thực hành các buổi'!$B$3:$F$41,5,0)</f>
        <v>0.4</v>
      </c>
      <c r="G24" s="32">
        <f>VLOOKUP(RIGHT(B24,8),'Điểm bài tập lớn'!$B$3:$D$41,3,0)</f>
        <v>0.3</v>
      </c>
      <c r="H24" s="32">
        <f>VLOOKUP(RIGHT(B24,8),'Điểm lý thuyết'!$B$3:$D$41,3,0)</f>
        <v>6.5</v>
      </c>
      <c r="I24" s="32">
        <f t="shared" si="0"/>
        <v>5.4</v>
      </c>
      <c r="J24" s="54">
        <f>IF(OR(G24=0,VALUE(LEFT(B24,1))&gt;2),0,I24+VLOOKUP(VALUE(LEFT(B24,1)),'Các bảng tham chiếu &amp; Thống kê'!$E$3:$F$5,2,0))</f>
        <v>6.4</v>
      </c>
      <c r="K24" s="55" t="str" cm="1">
        <f t="array" ref="K24">_xlfn.IFS(J24&lt;4,"F",J24&lt;5,"D",J24&lt;5.5,"D+",J24&lt;6.5,"C",J24&lt;7,"C+",J24&lt;8,"B",J24&lt;9,"B+",J24&lt;=10,"A")</f>
        <v>C</v>
      </c>
    </row>
    <row r="25" ht="18" spans="1:11">
      <c r="A25" s="7">
        <v>19</v>
      </c>
      <c r="B25" s="8" t="s">
        <v>39</v>
      </c>
      <c r="C25" s="8" t="str">
        <f>VLOOKUP(RIGHT(B25,8),'Các bảng tham chiếu &amp; Thống kê'!$B$14:$C$52,2,0)</f>
        <v>Trần Nam Dương</v>
      </c>
      <c r="D25" s="32">
        <f>VLOOKUP(RIGHT(B25,8),'Điểm thực hành các buổi'!$B$3:$F$41,3,0)</f>
        <v>0.4</v>
      </c>
      <c r="E25" s="32">
        <f>VLOOKUP(RIGHT(B25,8),'Điểm thực hành các buổi'!$B$3:$F$41,4,0)</f>
        <v>0.4</v>
      </c>
      <c r="F25" s="32">
        <f>VLOOKUP(RIGHT(B25,8),'Điểm thực hành các buổi'!$B$3:$F$41,5,0)</f>
        <v>0.35</v>
      </c>
      <c r="G25" s="32">
        <f>VLOOKUP(RIGHT(B25,8),'Điểm bài tập lớn'!$B$3:$D$41,3,0)</f>
        <v>1.35</v>
      </c>
      <c r="H25" s="32">
        <f>VLOOKUP(RIGHT(B25,8),'Điểm lý thuyết'!$B$3:$D$41,3,0)</f>
        <v>-3</v>
      </c>
      <c r="I25" s="32">
        <f t="shared" si="0"/>
        <v>0</v>
      </c>
      <c r="J25" s="54">
        <f>IF(OR(G25=0,VALUE(LEFT(B25,1))&gt;2),0,I25+VLOOKUP(VALUE(LEFT(B25,1)),'Các bảng tham chiếu &amp; Thống kê'!$E$3:$F$5,2,0))</f>
        <v>0</v>
      </c>
      <c r="K25" s="55" t="str" cm="1">
        <f t="array" ref="K25">_xlfn.IFS(J25&lt;4,"F",J25&lt;5,"D",J25&lt;5.5,"D+",J25&lt;6.5,"C",J25&lt;7,"C+",J25&lt;8,"B",J25&lt;9,"B+",J25&lt;=10,"A")</f>
        <v>F</v>
      </c>
    </row>
    <row r="26" ht="18" spans="1:11">
      <c r="A26" s="7">
        <v>20</v>
      </c>
      <c r="B26" s="8" t="s">
        <v>40</v>
      </c>
      <c r="C26" s="8" t="str">
        <f>VLOOKUP(RIGHT(B26,8),'Các bảng tham chiếu &amp; Thống kê'!$B$14:$C$52,2,0)</f>
        <v>Đào Nguyễn Duy Khanh</v>
      </c>
      <c r="D26" s="32">
        <f>VLOOKUP(RIGHT(B26,8),'Điểm thực hành các buổi'!$B$3:$F$41,3,0)</f>
        <v>0.35</v>
      </c>
      <c r="E26" s="32">
        <f>VLOOKUP(RIGHT(B26,8),'Điểm thực hành các buổi'!$B$3:$F$41,4,0)</f>
        <v>0.4</v>
      </c>
      <c r="F26" s="32">
        <f>VLOOKUP(RIGHT(B26,8),'Điểm thực hành các buổi'!$B$3:$F$41,5,0)</f>
        <v>0</v>
      </c>
      <c r="G26" s="32">
        <f>VLOOKUP(RIGHT(B26,8),'Điểm bài tập lớn'!$B$3:$D$41,3,0)</f>
        <v>0.85</v>
      </c>
      <c r="H26" s="32">
        <f>VLOOKUP(RIGHT(B26,8),'Điểm lý thuyết'!$B$3:$D$41,3,0)</f>
        <v>6.5</v>
      </c>
      <c r="I26" s="32">
        <f t="shared" si="0"/>
        <v>5.5</v>
      </c>
      <c r="J26" s="54">
        <f>IF(OR(G26=0,VALUE(LEFT(B26,1))&gt;2),0,I26+VLOOKUP(VALUE(LEFT(B26,1)),'Các bảng tham chiếu &amp; Thống kê'!$E$3:$F$5,2,0))</f>
        <v>6.5</v>
      </c>
      <c r="K26" s="55" t="str" cm="1">
        <f t="array" ref="K26">_xlfn.IFS(J26&lt;4,"F",J26&lt;5,"D",J26&lt;5.5,"D+",J26&lt;6.5,"C",J26&lt;7,"C+",J26&lt;8,"B",J26&lt;9,"B+",J26&lt;=10,"A")</f>
        <v>C+</v>
      </c>
    </row>
    <row r="27" ht="18" spans="1:11">
      <c r="A27" s="7">
        <v>21</v>
      </c>
      <c r="B27" s="8" t="s">
        <v>41</v>
      </c>
      <c r="C27" s="8" t="str">
        <f>VLOOKUP(RIGHT(B27,8),'Các bảng tham chiếu &amp; Thống kê'!$B$14:$C$52,2,0)</f>
        <v>Ngô Hùng Vĩ</v>
      </c>
      <c r="D27" s="32">
        <f>VLOOKUP(RIGHT(B27,8),'Điểm thực hành các buổi'!$B$3:$F$41,3,0)</f>
        <v>0.5</v>
      </c>
      <c r="E27" s="32">
        <f>VLOOKUP(RIGHT(B27,8),'Điểm thực hành các buổi'!$B$3:$F$41,4,0)</f>
        <v>0.4</v>
      </c>
      <c r="F27" s="32">
        <f>VLOOKUP(RIGHT(B27,8),'Điểm thực hành các buổi'!$B$3:$F$41,5,0)</f>
        <v>0.45</v>
      </c>
      <c r="G27" s="32">
        <f>VLOOKUP(RIGHT(B27,8),'Điểm bài tập lớn'!$B$3:$D$41,3,0)</f>
        <v>1.35</v>
      </c>
      <c r="H27" s="32">
        <f>VLOOKUP(RIGHT(B27,8),'Điểm lý thuyết'!$B$3:$D$41,3,0)</f>
        <v>6.7</v>
      </c>
      <c r="I27" s="32">
        <f t="shared" si="0"/>
        <v>6.72</v>
      </c>
      <c r="J27" s="54">
        <f>IF(OR(G27=0,VALUE(LEFT(B27,1))&gt;2),0,I27+VLOOKUP(VALUE(LEFT(B27,1)),'Các bảng tham chiếu &amp; Thống kê'!$E$3:$F$5,2,0))</f>
        <v>7.72</v>
      </c>
      <c r="K27" s="55" t="str" cm="1">
        <f t="array" ref="K27">_xlfn.IFS(J27&lt;4,"F",J27&lt;5,"D",J27&lt;5.5,"D+",J27&lt;6.5,"C",J27&lt;7,"C+",J27&lt;8,"B",J27&lt;9,"B+",J27&lt;=10,"A")</f>
        <v>B</v>
      </c>
    </row>
    <row r="28" ht="18" spans="1:11">
      <c r="A28" s="7">
        <v>22</v>
      </c>
      <c r="B28" s="8" t="s">
        <v>42</v>
      </c>
      <c r="C28" s="8" t="str">
        <f>VLOOKUP(RIGHT(B28,8),'Các bảng tham chiếu &amp; Thống kê'!$B$14:$C$52,2,0)</f>
        <v>Lê Thanh Tùng</v>
      </c>
      <c r="D28" s="32">
        <f>VLOOKUP(RIGHT(B28,8),'Điểm thực hành các buổi'!$B$3:$F$41,3,0)</f>
        <v>0.4</v>
      </c>
      <c r="E28" s="32">
        <f>VLOOKUP(RIGHT(B28,8),'Điểm thực hành các buổi'!$B$3:$F$41,4,0)</f>
        <v>0.4</v>
      </c>
      <c r="F28" s="32">
        <f>VLOOKUP(RIGHT(B28,8),'Điểm thực hành các buổi'!$B$3:$F$41,5,0)</f>
        <v>0.4</v>
      </c>
      <c r="G28" s="32">
        <f>VLOOKUP(RIGHT(B28,8),'Điểm bài tập lớn'!$B$3:$D$41,3,0)</f>
        <v>0</v>
      </c>
      <c r="H28" s="32">
        <f>VLOOKUP(RIGHT(B28,8),'Điểm lý thuyết'!$B$3:$D$41,3,0)</f>
        <v>4.5</v>
      </c>
      <c r="I28" s="32">
        <f t="shared" si="0"/>
        <v>3.9</v>
      </c>
      <c r="J28" s="54">
        <f>IF(OR(G28=0,VALUE(LEFT(B28,1))&gt;2),0,I28+VLOOKUP(VALUE(LEFT(B28,1)),'Các bảng tham chiếu &amp; Thống kê'!$E$3:$F$5,2,0))</f>
        <v>0</v>
      </c>
      <c r="K28" s="55" t="str" cm="1">
        <f t="array" ref="K28">_xlfn.IFS(J28&lt;4,"F",J28&lt;5,"D",J28&lt;5.5,"D+",J28&lt;6.5,"C",J28&lt;7,"C+",J28&lt;8,"B",J28&lt;9,"B+",J28&lt;=10,"A")</f>
        <v>F</v>
      </c>
    </row>
    <row r="29" ht="18" spans="1:11">
      <c r="A29" s="7">
        <v>23</v>
      </c>
      <c r="B29" s="8" t="s">
        <v>43</v>
      </c>
      <c r="C29" s="8" t="str">
        <f>VLOOKUP(RIGHT(B29,8),'Các bảng tham chiếu &amp; Thống kê'!$B$14:$C$52,2,0)</f>
        <v>Lê Hồng Quốc Vương</v>
      </c>
      <c r="D29" s="32">
        <f>VLOOKUP(RIGHT(B29,8),'Điểm thực hành các buổi'!$B$3:$F$41,3,0)</f>
        <v>0.5</v>
      </c>
      <c r="E29" s="32">
        <f>VLOOKUP(RIGHT(B29,8),'Điểm thực hành các buổi'!$B$3:$F$41,4,0)</f>
        <v>0.5</v>
      </c>
      <c r="F29" s="32">
        <f>VLOOKUP(RIGHT(B29,8),'Điểm thực hành các buổi'!$B$3:$F$41,5,0)</f>
        <v>0.5</v>
      </c>
      <c r="G29" s="32">
        <f>VLOOKUP(RIGHT(B29,8),'Điểm bài tập lớn'!$B$3:$D$41,3,0)</f>
        <v>1.5</v>
      </c>
      <c r="H29" s="32">
        <f>VLOOKUP(RIGHT(B29,8),'Điểm lý thuyết'!$B$3:$D$41,3,0)</f>
        <v>7.5</v>
      </c>
      <c r="I29" s="32">
        <f t="shared" si="0"/>
        <v>7.5</v>
      </c>
      <c r="J29" s="54">
        <f>IF(OR(G29=0,VALUE(LEFT(B29,1))&gt;2),0,I29+VLOOKUP(VALUE(LEFT(B29,1)),'Các bảng tham chiếu &amp; Thống kê'!$E$3:$F$5,2,0))</f>
        <v>8.5</v>
      </c>
      <c r="K29" s="55" t="str" cm="1">
        <f t="array" ref="K29">_xlfn.IFS(J29&lt;4,"F",J29&lt;5,"D",J29&lt;5.5,"D+",J29&lt;6.5,"C",J29&lt;7,"C+",J29&lt;8,"B",J29&lt;9,"B+",J29&lt;=10,"A")</f>
        <v>B+</v>
      </c>
    </row>
    <row r="30" ht="18" spans="1:11">
      <c r="A30" s="7">
        <v>24</v>
      </c>
      <c r="B30" s="8" t="s">
        <v>44</v>
      </c>
      <c r="C30" s="8" t="str">
        <f>VLOOKUP(RIGHT(B30,8),'Các bảng tham chiếu &amp; Thống kê'!$B$14:$C$52,2,0)</f>
        <v>Huỳnh Hoàng Ẩn</v>
      </c>
      <c r="D30" s="32">
        <f>VLOOKUP(RIGHT(B30,8),'Điểm thực hành các buổi'!$B$3:$F$41,3,0)</f>
        <v>0.45</v>
      </c>
      <c r="E30" s="32">
        <f>VLOOKUP(RIGHT(B30,8),'Điểm thực hành các buổi'!$B$3:$F$41,4,0)</f>
        <v>0.3</v>
      </c>
      <c r="F30" s="32">
        <f>VLOOKUP(RIGHT(B30,8),'Điểm thực hành các buổi'!$B$3:$F$41,5,0)</f>
        <v>0.45</v>
      </c>
      <c r="G30" s="32">
        <f>VLOOKUP(RIGHT(B30,8),'Điểm bài tập lớn'!$B$3:$D$41,3,0)</f>
        <v>1.2</v>
      </c>
      <c r="H30" s="32">
        <f>VLOOKUP(RIGHT(B30,8),'Điểm lý thuyết'!$B$3:$D$41,3,0)</f>
        <v>8.8</v>
      </c>
      <c r="I30" s="32">
        <f t="shared" si="0"/>
        <v>7.68</v>
      </c>
      <c r="J30" s="54">
        <f>IF(OR(G30=0,VALUE(LEFT(B30,1))&gt;2),0,I30+VLOOKUP(VALUE(LEFT(B30,1)),'Các bảng tham chiếu &amp; Thống kê'!$E$3:$F$5,2,0))</f>
        <v>7.93</v>
      </c>
      <c r="K30" s="55" t="str" cm="1">
        <f t="array" ref="K30">_xlfn.IFS(J30&lt;4,"F",J30&lt;5,"D",J30&lt;5.5,"D+",J30&lt;6.5,"C",J30&lt;7,"C+",J30&lt;8,"B",J30&lt;9,"B+",J30&lt;=10,"A")</f>
        <v>B</v>
      </c>
    </row>
    <row r="31" ht="18" spans="1:11">
      <c r="A31" s="7">
        <v>25</v>
      </c>
      <c r="B31" s="8" t="s">
        <v>45</v>
      </c>
      <c r="C31" s="8" t="str">
        <f>VLOOKUP(RIGHT(B31,8),'Các bảng tham chiếu &amp; Thống kê'!$B$14:$C$52,2,0)</f>
        <v>Hồ Thị Mỷ Huyền</v>
      </c>
      <c r="D31" s="32">
        <f>VLOOKUP(RIGHT(B31,8),'Điểm thực hành các buổi'!$B$3:$F$41,3,0)</f>
        <v>0.3</v>
      </c>
      <c r="E31" s="32">
        <f>VLOOKUP(RIGHT(B31,8),'Điểm thực hành các buổi'!$B$3:$F$41,4,0)</f>
        <v>0.3</v>
      </c>
      <c r="F31" s="32">
        <f>VLOOKUP(RIGHT(B31,8),'Điểm thực hành các buổi'!$B$3:$F$41,5,0)</f>
        <v>0.4</v>
      </c>
      <c r="G31" s="32">
        <f>VLOOKUP(RIGHT(B31,8),'Điểm bài tập lớn'!$B$3:$D$41,3,0)</f>
        <v>0.75</v>
      </c>
      <c r="H31" s="32">
        <f>VLOOKUP(RIGHT(B31,8),'Điểm lý thuyết'!$B$3:$D$41,3,0)</f>
        <v>6.8</v>
      </c>
      <c r="I31" s="32">
        <f t="shared" si="0"/>
        <v>5.83</v>
      </c>
      <c r="J31" s="54">
        <f>IF(OR(G31=0,VALUE(LEFT(B31,1))&gt;2),0,I31+VLOOKUP(VALUE(LEFT(B31,1)),'Các bảng tham chiếu &amp; Thống kê'!$E$3:$F$5,2,0))</f>
        <v>6.33</v>
      </c>
      <c r="K31" s="55" t="str" cm="1">
        <f t="array" ref="K31">_xlfn.IFS(J31&lt;4,"F",J31&lt;5,"D",J31&lt;5.5,"D+",J31&lt;6.5,"C",J31&lt;7,"C+",J31&lt;8,"B",J31&lt;9,"B+",J31&lt;=10,"A")</f>
        <v>C</v>
      </c>
    </row>
    <row r="32" ht="18" spans="1:11">
      <c r="A32" s="7">
        <v>26</v>
      </c>
      <c r="B32" s="8" t="s">
        <v>46</v>
      </c>
      <c r="C32" s="8" t="str">
        <f>VLOOKUP(RIGHT(B32,8),'Các bảng tham chiếu &amp; Thống kê'!$B$14:$C$52,2,0)</f>
        <v>Đặng Trung Kiên</v>
      </c>
      <c r="D32" s="32">
        <f>VLOOKUP(RIGHT(B32,8),'Điểm thực hành các buổi'!$B$3:$F$41,3,0)</f>
        <v>0.5</v>
      </c>
      <c r="E32" s="32">
        <f>VLOOKUP(RIGHT(B32,8),'Điểm thực hành các buổi'!$B$3:$F$41,4,0)</f>
        <v>0.3</v>
      </c>
      <c r="F32" s="32">
        <f>VLOOKUP(RIGHT(B32,8),'Điểm thực hành các buổi'!$B$3:$F$41,5,0)</f>
        <v>0.45</v>
      </c>
      <c r="G32" s="32">
        <f>VLOOKUP(RIGHT(B32,8),'Điểm bài tập lớn'!$B$3:$D$41,3,0)</f>
        <v>1</v>
      </c>
      <c r="H32" s="32">
        <f>VLOOKUP(RIGHT(B32,8),'Điểm lý thuyết'!$B$3:$D$41,3,0)</f>
        <v>7.8</v>
      </c>
      <c r="I32" s="32">
        <f t="shared" si="0"/>
        <v>6.93</v>
      </c>
      <c r="J32" s="54">
        <f>IF(OR(G32=0,VALUE(LEFT(B32,1))&gt;2),0,I32+VLOOKUP(VALUE(LEFT(B32,1)),'Các bảng tham chiếu &amp; Thống kê'!$E$3:$F$5,2,0))</f>
        <v>7.93</v>
      </c>
      <c r="K32" s="55" t="str" cm="1">
        <f t="array" ref="K32">_xlfn.IFS(J32&lt;4,"F",J32&lt;5,"D",J32&lt;5.5,"D+",J32&lt;6.5,"C",J32&lt;7,"C+",J32&lt;8,"B",J32&lt;9,"B+",J32&lt;=10,"A")</f>
        <v>B</v>
      </c>
    </row>
    <row r="33" ht="18" spans="1:11">
      <c r="A33" s="7">
        <v>27</v>
      </c>
      <c r="B33" s="8" t="s">
        <v>47</v>
      </c>
      <c r="C33" s="8" t="str">
        <f>VLOOKUP(RIGHT(B33,8),'Các bảng tham chiếu &amp; Thống kê'!$B$14:$C$52,2,0)</f>
        <v>Ngụy Hữu Lộc</v>
      </c>
      <c r="D33" s="32">
        <f>VLOOKUP(RIGHT(B33,8),'Điểm thực hành các buổi'!$B$3:$F$41,3,0)</f>
        <v>0.5</v>
      </c>
      <c r="E33" s="32">
        <f>VLOOKUP(RIGHT(B33,8),'Điểm thực hành các buổi'!$B$3:$F$41,4,0)</f>
        <v>0.4</v>
      </c>
      <c r="F33" s="32">
        <f>VLOOKUP(RIGHT(B33,8),'Điểm thực hành các buổi'!$B$3:$F$41,5,0)</f>
        <v>0.45</v>
      </c>
      <c r="G33" s="32">
        <f>VLOOKUP(RIGHT(B33,8),'Điểm bài tập lớn'!$B$3:$D$41,3,0)</f>
        <v>1.5</v>
      </c>
      <c r="H33" s="32">
        <f>VLOOKUP(RIGHT(B33,8),'Điểm lý thuyết'!$B$3:$D$41,3,0)</f>
        <v>8.8</v>
      </c>
      <c r="I33" s="32">
        <f t="shared" si="0"/>
        <v>8.13</v>
      </c>
      <c r="J33" s="54">
        <f>IF(OR(G33=0,VALUE(LEFT(B33,1))&gt;2),0,I33+VLOOKUP(VALUE(LEFT(B33,1)),'Các bảng tham chiếu &amp; Thống kê'!$E$3:$F$5,2,0))</f>
        <v>9.13</v>
      </c>
      <c r="K33" s="55" t="str" cm="1">
        <f t="array" ref="K33">_xlfn.IFS(J33&lt;4,"F",J33&lt;5,"D",J33&lt;5.5,"D+",J33&lt;6.5,"C",J33&lt;7,"C+",J33&lt;8,"B",J33&lt;9,"B+",J33&lt;=10,"A")</f>
        <v>A</v>
      </c>
    </row>
    <row r="34" ht="18" spans="1:11">
      <c r="A34" s="7">
        <v>28</v>
      </c>
      <c r="B34" s="8" t="s">
        <v>48</v>
      </c>
      <c r="C34" s="8" t="str">
        <f>VLOOKUP(RIGHT(B34,8),'Các bảng tham chiếu &amp; Thống kê'!$B$14:$C$52,2,0)</f>
        <v>Nguyễn Trà Mi</v>
      </c>
      <c r="D34" s="32">
        <f>VLOOKUP(RIGHT(B34,8),'Điểm thực hành các buổi'!$B$3:$F$41,3,0)</f>
        <v>0.5</v>
      </c>
      <c r="E34" s="32">
        <f>VLOOKUP(RIGHT(B34,8),'Điểm thực hành các buổi'!$B$3:$F$41,4,0)</f>
        <v>0.45</v>
      </c>
      <c r="F34" s="32">
        <f>VLOOKUP(RIGHT(B34,8),'Điểm thực hành các buổi'!$B$3:$F$41,5,0)</f>
        <v>0.45</v>
      </c>
      <c r="G34" s="32">
        <f>VLOOKUP(RIGHT(B34,8),'Điểm bài tập lớn'!$B$3:$D$41,3,0)</f>
        <v>1</v>
      </c>
      <c r="H34" s="32">
        <f>VLOOKUP(RIGHT(B34,8),'Điểm lý thuyết'!$B$3:$D$41,3,0)</f>
        <v>7.8</v>
      </c>
      <c r="I34" s="32">
        <f t="shared" si="0"/>
        <v>7.08</v>
      </c>
      <c r="J34" s="54">
        <f>IF(OR(G34=0,VALUE(LEFT(B34,1))&gt;2),0,I34+VLOOKUP(VALUE(LEFT(B34,1)),'Các bảng tham chiếu &amp; Thống kê'!$E$3:$F$5,2,0))</f>
        <v>8.08</v>
      </c>
      <c r="K34" s="55" t="str" cm="1">
        <f t="array" ref="K34">_xlfn.IFS(J34&lt;4,"F",J34&lt;5,"D",J34&lt;5.5,"D+",J34&lt;6.5,"C",J34&lt;7,"C+",J34&lt;8,"B",J34&lt;9,"B+",J34&lt;=10,"A")</f>
        <v>B+</v>
      </c>
    </row>
    <row r="35" ht="18" spans="1:11">
      <c r="A35" s="7">
        <v>29</v>
      </c>
      <c r="B35" s="8" t="s">
        <v>49</v>
      </c>
      <c r="C35" s="8" t="str">
        <f>VLOOKUP(RIGHT(B35,8),'Các bảng tham chiếu &amp; Thống kê'!$B$14:$C$52,2,0)</f>
        <v>Lại Ngọc Hoàng Phi</v>
      </c>
      <c r="D35" s="32">
        <f>VLOOKUP(RIGHT(B35,8),'Điểm thực hành các buổi'!$B$3:$F$41,3,0)</f>
        <v>0.5</v>
      </c>
      <c r="E35" s="32">
        <f>VLOOKUP(RIGHT(B35,8),'Điểm thực hành các buổi'!$B$3:$F$41,4,0)</f>
        <v>0.5</v>
      </c>
      <c r="F35" s="32">
        <f>VLOOKUP(RIGHT(B35,8),'Điểm thực hành các buổi'!$B$3:$F$41,5,0)</f>
        <v>0.5</v>
      </c>
      <c r="G35" s="32">
        <f>VLOOKUP(RIGHT(B35,8),'Điểm bài tập lớn'!$B$3:$D$41,3,0)</f>
        <v>0</v>
      </c>
      <c r="H35" s="32">
        <f>VLOOKUP(RIGHT(B35,8),'Điểm lý thuyết'!$B$3:$D$41,3,0)</f>
        <v>7.7</v>
      </c>
      <c r="I35" s="32">
        <f t="shared" si="0"/>
        <v>6.12</v>
      </c>
      <c r="J35" s="54">
        <f>IF(OR(G35=0,VALUE(LEFT(B35,1))&gt;2),0,I35+VLOOKUP(VALUE(LEFT(B35,1)),'Các bảng tham chiếu &amp; Thống kê'!$E$3:$F$5,2,0))</f>
        <v>0</v>
      </c>
      <c r="K35" s="55" t="str" cm="1">
        <f t="array" ref="K35">_xlfn.IFS(J35&lt;4,"F",J35&lt;5,"D",J35&lt;5.5,"D+",J35&lt;6.5,"C",J35&lt;7,"C+",J35&lt;8,"B",J35&lt;9,"B+",J35&lt;=10,"A")</f>
        <v>F</v>
      </c>
    </row>
    <row r="36" ht="18" spans="1:11">
      <c r="A36" s="7">
        <v>30</v>
      </c>
      <c r="B36" s="8" t="s">
        <v>50</v>
      </c>
      <c r="C36" s="8" t="str">
        <f>VLOOKUP(RIGHT(B36,8),'Các bảng tham chiếu &amp; Thống kê'!$B$14:$C$52,2,0)</f>
        <v>Nguyễn Khắc Minh Phúc</v>
      </c>
      <c r="D36" s="32">
        <f>VLOOKUP(RIGHT(B36,8),'Điểm thực hành các buổi'!$B$3:$F$41,3,0)</f>
        <v>0.5</v>
      </c>
      <c r="E36" s="32">
        <f>VLOOKUP(RIGHT(B36,8),'Điểm thực hành các buổi'!$B$3:$F$41,4,0)</f>
        <v>0.4</v>
      </c>
      <c r="F36" s="32">
        <f>VLOOKUP(RIGHT(B36,8),'Điểm thực hành các buổi'!$B$3:$F$41,5,0)</f>
        <v>0.45</v>
      </c>
      <c r="G36" s="32">
        <f>VLOOKUP(RIGHT(B36,8),'Điểm bài tập lớn'!$B$3:$D$41,3,0)</f>
        <v>1</v>
      </c>
      <c r="H36" s="32">
        <f>VLOOKUP(RIGHT(B36,8),'Điểm lý thuyết'!$B$3:$D$41,3,0)</f>
        <v>-3</v>
      </c>
      <c r="I36" s="32">
        <f t="shared" si="0"/>
        <v>0</v>
      </c>
      <c r="J36" s="54">
        <f>IF(OR(G36=0,VALUE(LEFT(B36,1))&gt;2),0,I36+VLOOKUP(VALUE(LEFT(B36,1)),'Các bảng tham chiếu &amp; Thống kê'!$E$3:$F$5,2,0))</f>
        <v>0</v>
      </c>
      <c r="K36" s="55" t="str" cm="1">
        <f t="array" ref="K36">_xlfn.IFS(J36&lt;4,"F",J36&lt;5,"D",J36&lt;5.5,"D+",J36&lt;6.5,"C",J36&lt;7,"C+",J36&lt;8,"B",J36&lt;9,"B+",J36&lt;=10,"A")</f>
        <v>F</v>
      </c>
    </row>
    <row r="37" ht="18" spans="1:11">
      <c r="A37" s="7">
        <v>31</v>
      </c>
      <c r="B37" s="8" t="s">
        <v>51</v>
      </c>
      <c r="C37" s="8" t="str">
        <f>VLOOKUP(RIGHT(B37,8),'Các bảng tham chiếu &amp; Thống kê'!$B$14:$C$52,2,0)</f>
        <v>Trần Thị Hoàng Quyên</v>
      </c>
      <c r="D37" s="32">
        <f>VLOOKUP(RIGHT(B37,8),'Điểm thực hành các buổi'!$B$3:$F$41,3,0)</f>
        <v>0.4</v>
      </c>
      <c r="E37" s="32">
        <f>VLOOKUP(RIGHT(B37,8),'Điểm thực hành các buổi'!$B$3:$F$41,4,0)</f>
        <v>0.5</v>
      </c>
      <c r="F37" s="32">
        <f>VLOOKUP(RIGHT(B37,8),'Điểm thực hành các buổi'!$B$3:$F$41,5,0)</f>
        <v>0.5</v>
      </c>
      <c r="G37" s="32">
        <f>VLOOKUP(RIGHT(B37,8),'Điểm bài tập lớn'!$B$3:$D$41,3,0)</f>
        <v>1</v>
      </c>
      <c r="H37" s="32">
        <f>VLOOKUP(RIGHT(B37,8),'Điểm lý thuyết'!$B$3:$D$41,3,0)</f>
        <v>9.2</v>
      </c>
      <c r="I37" s="32">
        <f t="shared" si="0"/>
        <v>7.92</v>
      </c>
      <c r="J37" s="54">
        <f>IF(OR(G37=0,VALUE(LEFT(B37,1))&gt;2),0,I37+VLOOKUP(VALUE(LEFT(B37,1)),'Các bảng tham chiếu &amp; Thống kê'!$E$3:$F$5,2,0))</f>
        <v>8.92</v>
      </c>
      <c r="K37" s="55" t="str" cm="1">
        <f t="array" ref="K37">_xlfn.IFS(J37&lt;4,"F",J37&lt;5,"D",J37&lt;5.5,"D+",J37&lt;6.5,"C",J37&lt;7,"C+",J37&lt;8,"B",J37&lt;9,"B+",J37&lt;=10,"A")</f>
        <v>B+</v>
      </c>
    </row>
    <row r="38" ht="18" spans="1:11">
      <c r="A38" s="7">
        <v>32</v>
      </c>
      <c r="B38" s="8" t="s">
        <v>52</v>
      </c>
      <c r="C38" s="8" t="str">
        <f>VLOOKUP(RIGHT(B38,8),'Các bảng tham chiếu &amp; Thống kê'!$B$14:$C$52,2,0)</f>
        <v>Trương Quốc Thái</v>
      </c>
      <c r="D38" s="32">
        <f>VLOOKUP(RIGHT(B38,8),'Điểm thực hành các buổi'!$B$3:$F$41,3,0)</f>
        <v>0.4</v>
      </c>
      <c r="E38" s="32">
        <f>VLOOKUP(RIGHT(B38,8),'Điểm thực hành các buổi'!$B$3:$F$41,4,0)</f>
        <v>0.4</v>
      </c>
      <c r="F38" s="32">
        <f>VLOOKUP(RIGHT(B38,8),'Điểm thực hành các buổi'!$B$3:$F$41,5,0)</f>
        <v>0.45</v>
      </c>
      <c r="G38" s="32">
        <f>VLOOKUP(RIGHT(B38,8),'Điểm bài tập lớn'!$B$3:$D$41,3,0)</f>
        <v>1</v>
      </c>
      <c r="H38" s="32">
        <f>VLOOKUP(RIGHT(B38,8),'Điểm lý thuyết'!$B$3:$D$41,3,0)</f>
        <v>7.5</v>
      </c>
      <c r="I38" s="32">
        <f t="shared" si="0"/>
        <v>6.75</v>
      </c>
      <c r="J38" s="54">
        <f>IF(OR(G38=0,VALUE(LEFT(B38,1))&gt;2),0,I38+VLOOKUP(VALUE(LEFT(B38,1)),'Các bảng tham chiếu &amp; Thống kê'!$E$3:$F$5,2,0))</f>
        <v>7.75</v>
      </c>
      <c r="K38" s="55" t="str" cm="1">
        <f t="array" ref="K38">_xlfn.IFS(J38&lt;4,"F",J38&lt;5,"D",J38&lt;5.5,"D+",J38&lt;6.5,"C",J38&lt;7,"C+",J38&lt;8,"B",J38&lt;9,"B+",J38&lt;=10,"A")</f>
        <v>B</v>
      </c>
    </row>
    <row r="39" ht="18" spans="1:11">
      <c r="A39" s="7">
        <v>33</v>
      </c>
      <c r="B39" s="8" t="s">
        <v>53</v>
      </c>
      <c r="C39" s="8" t="str">
        <f>VLOOKUP(RIGHT(B39,8),'Các bảng tham chiếu &amp; Thống kê'!$B$14:$C$52,2,0)</f>
        <v>Nguyễn Thị Phương Thảo</v>
      </c>
      <c r="D39" s="32">
        <f>VLOOKUP(RIGHT(B39,8),'Điểm thực hành các buổi'!$B$3:$F$41,3,0)</f>
        <v>0.4</v>
      </c>
      <c r="E39" s="32">
        <f>VLOOKUP(RIGHT(B39,8),'Điểm thực hành các buổi'!$B$3:$F$41,4,0)</f>
        <v>0.45</v>
      </c>
      <c r="F39" s="32">
        <f>VLOOKUP(RIGHT(B39,8),'Điểm thực hành các buổi'!$B$3:$F$41,5,0)</f>
        <v>0.45</v>
      </c>
      <c r="G39" s="32">
        <f>VLOOKUP(RIGHT(B39,8),'Điểm bài tập lớn'!$B$3:$D$41,3,0)</f>
        <v>1</v>
      </c>
      <c r="H39" s="32">
        <f>VLOOKUP(RIGHT(B39,8),'Điểm lý thuyết'!$B$3:$D$41,3,0)</f>
        <v>-3</v>
      </c>
      <c r="I39" s="32">
        <f t="shared" si="0"/>
        <v>0</v>
      </c>
      <c r="J39" s="54">
        <f>IF(OR(G39=0,VALUE(LEFT(B39,1))&gt;2),0,I39+VLOOKUP(VALUE(LEFT(B39,1)),'Các bảng tham chiếu &amp; Thống kê'!$E$3:$F$5,2,0))</f>
        <v>0</v>
      </c>
      <c r="K39" s="55" t="str" cm="1">
        <f t="array" ref="K39">_xlfn.IFS(J39&lt;4,"F",J39&lt;5,"D",J39&lt;5.5,"D+",J39&lt;6.5,"C",J39&lt;7,"C+",J39&lt;8,"B",J39&lt;9,"B+",J39&lt;=10,"A")</f>
        <v>F</v>
      </c>
    </row>
    <row r="40" ht="18" spans="1:11">
      <c r="A40" s="7">
        <v>34</v>
      </c>
      <c r="B40" s="8" t="s">
        <v>54</v>
      </c>
      <c r="C40" s="8" t="str">
        <f>VLOOKUP(RIGHT(B40,8),'Các bảng tham chiếu &amp; Thống kê'!$B$14:$C$52,2,0)</f>
        <v>Nguyễn Chí Tôn</v>
      </c>
      <c r="D40" s="32">
        <f>VLOOKUP(RIGHT(B40,8),'Điểm thực hành các buổi'!$B$3:$F$41,3,0)</f>
        <v>0.4</v>
      </c>
      <c r="E40" s="32">
        <f>VLOOKUP(RIGHT(B40,8),'Điểm thực hành các buổi'!$B$3:$F$41,4,0)</f>
        <v>0</v>
      </c>
      <c r="F40" s="32">
        <f>VLOOKUP(RIGHT(B40,8),'Điểm thực hành các buổi'!$B$3:$F$41,5,0)</f>
        <v>0.45</v>
      </c>
      <c r="G40" s="32">
        <f>VLOOKUP(RIGHT(B40,8),'Điểm bài tập lớn'!$B$3:$D$41,3,0)</f>
        <v>0.75</v>
      </c>
      <c r="H40" s="32">
        <f>VLOOKUP(RIGHT(B40,8),'Điểm lý thuyết'!$B$3:$D$41,3,0)</f>
        <v>8.3</v>
      </c>
      <c r="I40" s="32">
        <f t="shared" si="0"/>
        <v>6.58</v>
      </c>
      <c r="J40" s="54">
        <f>IF(OR(G40=0,VALUE(LEFT(B40,1))&gt;2),0,I40+VLOOKUP(VALUE(LEFT(B40,1)),'Các bảng tham chiếu &amp; Thống kê'!$E$3:$F$5,2,0))</f>
        <v>7.08</v>
      </c>
      <c r="K40" s="55" t="str" cm="1">
        <f t="array" ref="K40">_xlfn.IFS(J40&lt;4,"F",J40&lt;5,"D",J40&lt;5.5,"D+",J40&lt;6.5,"C",J40&lt;7,"C+",J40&lt;8,"B",J40&lt;9,"B+",J40&lt;=10,"A")</f>
        <v>B</v>
      </c>
    </row>
    <row r="41" ht="18" spans="1:11">
      <c r="A41" s="7">
        <v>35</v>
      </c>
      <c r="B41" s="8" t="s">
        <v>55</v>
      </c>
      <c r="C41" s="8" t="str">
        <f>VLOOKUP(RIGHT(B41,8),'Các bảng tham chiếu &amp; Thống kê'!$B$14:$C$52,2,0)</f>
        <v>Trịnh Uyên</v>
      </c>
      <c r="D41" s="32">
        <f>VLOOKUP(RIGHT(B41,8),'Điểm thực hành các buổi'!$B$3:$F$41,3,0)</f>
        <v>0.5</v>
      </c>
      <c r="E41" s="32">
        <f>VLOOKUP(RIGHT(B41,8),'Điểm thực hành các buổi'!$B$3:$F$41,4,0)</f>
        <v>0</v>
      </c>
      <c r="F41" s="32">
        <f>VLOOKUP(RIGHT(B41,8),'Điểm thực hành các buổi'!$B$3:$F$41,5,0)</f>
        <v>0</v>
      </c>
      <c r="G41" s="32">
        <f>VLOOKUP(RIGHT(B41,8),'Điểm bài tập lớn'!$B$3:$D$41,3,0)</f>
        <v>0</v>
      </c>
      <c r="H41" s="32">
        <f>VLOOKUP(RIGHT(B41,8),'Điểm lý thuyết'!$B$3:$D$41,3,0)</f>
        <v>7.5</v>
      </c>
      <c r="I41" s="32">
        <f t="shared" si="0"/>
        <v>5</v>
      </c>
      <c r="J41" s="54">
        <f>IF(OR(G41=0,VALUE(LEFT(B41,1))&gt;2),0,I41+VLOOKUP(VALUE(LEFT(B41,1)),'Các bảng tham chiếu &amp; Thống kê'!$E$3:$F$5,2,0))</f>
        <v>0</v>
      </c>
      <c r="K41" s="55" t="str" cm="1">
        <f t="array" ref="K41">_xlfn.IFS(J41&lt;4,"F",J41&lt;5,"D",J41&lt;5.5,"D+",J41&lt;6.5,"C",J41&lt;7,"C+",J41&lt;8,"B",J41&lt;9,"B+",J41&lt;=10,"A")</f>
        <v>F</v>
      </c>
    </row>
    <row r="42" ht="18" spans="1:11">
      <c r="A42" s="7">
        <v>36</v>
      </c>
      <c r="B42" s="8" t="s">
        <v>56</v>
      </c>
      <c r="C42" s="8" t="str">
        <f>VLOOKUP(RIGHT(B42,8),'Các bảng tham chiếu &amp; Thống kê'!$B$14:$C$52,2,0)</f>
        <v>Nguyễn Anh Thư</v>
      </c>
      <c r="D42" s="32">
        <f>VLOOKUP(RIGHT(B42,8),'Điểm thực hành các buổi'!$B$3:$F$41,3,0)</f>
        <v>0.5</v>
      </c>
      <c r="E42" s="32">
        <f>VLOOKUP(RIGHT(B42,8),'Điểm thực hành các buổi'!$B$3:$F$41,4,0)</f>
        <v>0.35</v>
      </c>
      <c r="F42" s="32">
        <f>VLOOKUP(RIGHT(B42,8),'Điểm thực hành các buổi'!$B$3:$F$41,5,0)</f>
        <v>0.45</v>
      </c>
      <c r="G42" s="32">
        <f>VLOOKUP(RIGHT(B42,8),'Điểm bài tập lớn'!$B$3:$D$41,3,0)</f>
        <v>0.5</v>
      </c>
      <c r="H42" s="32">
        <f>VLOOKUP(RIGHT(B42,8),'Điểm lý thuyết'!$B$3:$D$41,3,0)</f>
        <v>5.5</v>
      </c>
      <c r="I42" s="32">
        <f t="shared" si="0"/>
        <v>5.1</v>
      </c>
      <c r="J42" s="54">
        <f>IF(OR(G42=0,VALUE(LEFT(B42,1))&gt;2),0,I42+VLOOKUP(VALUE(LEFT(B42,1)),'Các bảng tham chiếu &amp; Thống kê'!$E$3:$F$5,2,0))</f>
        <v>5.6</v>
      </c>
      <c r="K42" s="55" t="str" cm="1">
        <f t="array" ref="K42">_xlfn.IFS(J42&lt;4,"F",J42&lt;5,"D",J42&lt;5.5,"D+",J42&lt;6.5,"C",J42&lt;7,"C+",J42&lt;8,"B",J42&lt;9,"B+",J42&lt;=10,"A")</f>
        <v>C</v>
      </c>
    </row>
    <row r="43" ht="18" spans="1:11">
      <c r="A43" s="7">
        <v>37</v>
      </c>
      <c r="B43" s="8" t="s">
        <v>57</v>
      </c>
      <c r="C43" s="8" t="str">
        <f>VLOOKUP(RIGHT(B43,8),'Các bảng tham chiếu &amp; Thống kê'!$B$14:$C$52,2,0)</f>
        <v>Huỳnh Lê Tỷ</v>
      </c>
      <c r="D43" s="32">
        <f>VLOOKUP(RIGHT(B43,8),'Điểm thực hành các buổi'!$B$3:$F$41,3,0)</f>
        <v>0.5</v>
      </c>
      <c r="E43" s="32">
        <f>VLOOKUP(RIGHT(B43,8),'Điểm thực hành các buổi'!$B$3:$F$41,4,0)</f>
        <v>0.4</v>
      </c>
      <c r="F43" s="32">
        <f>VLOOKUP(RIGHT(B43,8),'Điểm thực hành các buổi'!$B$3:$F$41,5,0)</f>
        <v>0.4</v>
      </c>
      <c r="G43" s="32">
        <f>VLOOKUP(RIGHT(B43,8),'Điểm bài tập lớn'!$B$3:$D$41,3,0)</f>
        <v>0.3</v>
      </c>
      <c r="H43" s="32">
        <f>VLOOKUP(RIGHT(B43,8),'Điểm lý thuyết'!$B$3:$D$41,3,0)</f>
        <v>6.7</v>
      </c>
      <c r="I43" s="32">
        <f t="shared" si="0"/>
        <v>5.62</v>
      </c>
      <c r="J43" s="54">
        <f>IF(OR(G43=0,VALUE(LEFT(B43,1))&gt;2),0,I43+VLOOKUP(VALUE(LEFT(B43,1)),'Các bảng tham chiếu &amp; Thống kê'!$E$3:$F$5,2,0))</f>
        <v>6.62</v>
      </c>
      <c r="K43" s="55" t="str" cm="1">
        <f t="array" ref="K43">_xlfn.IFS(J43&lt;4,"F",J43&lt;5,"D",J43&lt;5.5,"D+",J43&lt;6.5,"C",J43&lt;7,"C+",J43&lt;8,"B",J43&lt;9,"B+",J43&lt;=10,"A")</f>
        <v>C+</v>
      </c>
    </row>
    <row r="44" ht="18" spans="1:11">
      <c r="A44" s="7">
        <v>38</v>
      </c>
      <c r="B44" s="8" t="s">
        <v>58</v>
      </c>
      <c r="C44" s="8" t="str">
        <f>VLOOKUP(RIGHT(B44,8),'Các bảng tham chiếu &amp; Thống kê'!$B$14:$C$52,2,0)</f>
        <v>Nguyễn Ngọc Luyến</v>
      </c>
      <c r="D44" s="32">
        <f>VLOOKUP(RIGHT(B44,8),'Điểm thực hành các buổi'!$B$3:$F$41,3,0)</f>
        <v>0.3</v>
      </c>
      <c r="E44" s="32">
        <f>VLOOKUP(RIGHT(B44,8),'Điểm thực hành các buổi'!$B$3:$F$41,4,0)</f>
        <v>0.4</v>
      </c>
      <c r="F44" s="32">
        <f>VLOOKUP(RIGHT(B44,8),'Điểm thực hành các buổi'!$B$3:$F$41,5,0)</f>
        <v>0.45</v>
      </c>
      <c r="G44" s="32">
        <f>VLOOKUP(RIGHT(B44,8),'Điểm bài tập lớn'!$B$3:$D$41,3,0)</f>
        <v>1</v>
      </c>
      <c r="H44" s="32">
        <f>VLOOKUP(RIGHT(B44,8),'Điểm lý thuyết'!$B$3:$D$41,3,0)</f>
        <v>5.5</v>
      </c>
      <c r="I44" s="32">
        <f t="shared" si="0"/>
        <v>5.45</v>
      </c>
      <c r="J44" s="54">
        <f>IF(OR(G44=0,VALUE(LEFT(B44,1))&gt;2),0,I44+VLOOKUP(VALUE(LEFT(B44,1)),'Các bảng tham chiếu &amp; Thống kê'!$E$3:$F$5,2,0))</f>
        <v>6.45</v>
      </c>
      <c r="K44" s="55" t="str" cm="1">
        <f t="array" ref="K44">_xlfn.IFS(J44&lt;4,"F",J44&lt;5,"D",J44&lt;5.5,"D+",J44&lt;6.5,"C",J44&lt;7,"C+",J44&lt;8,"B",J44&lt;9,"B+",J44&lt;=10,"A")</f>
        <v>C</v>
      </c>
    </row>
    <row r="45" ht="18" spans="1:11">
      <c r="A45" s="7">
        <v>39</v>
      </c>
      <c r="B45" s="8" t="s">
        <v>59</v>
      </c>
      <c r="C45" s="8" t="str">
        <f>VLOOKUP(RIGHT(B45,8),'Các bảng tham chiếu &amp; Thống kê'!$B$14:$C$52,2,0)</f>
        <v>Võ Thị Thùy Trang</v>
      </c>
      <c r="D45" s="32">
        <f>VLOOKUP(RIGHT(B45,8),'Điểm thực hành các buổi'!$B$3:$F$41,3,0)</f>
        <v>0.4</v>
      </c>
      <c r="E45" s="32">
        <f>VLOOKUP(RIGHT(B45,8),'Điểm thực hành các buổi'!$B$3:$F$41,4,0)</f>
        <v>0.4</v>
      </c>
      <c r="F45" s="32">
        <f>VLOOKUP(RIGHT(B45,8),'Điểm thực hành các buổi'!$B$3:$F$41,5,0)</f>
        <v>0.4</v>
      </c>
      <c r="G45" s="32">
        <f>VLOOKUP(RIGHT(B45,8),'Điểm bài tập lớn'!$B$3:$D$41,3,0)</f>
        <v>0.75</v>
      </c>
      <c r="H45" s="32">
        <f>VLOOKUP(RIGHT(B45,8),'Điểm lý thuyết'!$B$3:$D$41,3,0)</f>
        <v>3.2</v>
      </c>
      <c r="I45" s="32">
        <f t="shared" si="0"/>
        <v>3.87</v>
      </c>
      <c r="J45" s="54">
        <f>IF(OR(G45=0,VALUE(LEFT(B45,1))&gt;2),0,I45+VLOOKUP(VALUE(LEFT(B45,1)),'Các bảng tham chiếu &amp; Thống kê'!$E$3:$F$5,2,0))</f>
        <v>4.37</v>
      </c>
      <c r="K45" s="55" t="str" cm="1">
        <f t="array" ref="K45">_xlfn.IFS(J45&lt;4,"F",J45&lt;5,"D",J45&lt;5.5,"D+",J45&lt;6.5,"C",J45&lt;7,"C+",J45&lt;8,"B",J45&lt;9,"B+",J45&lt;=10,"A")</f>
        <v>D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B1:H1"/>
    <mergeCell ref="D2:E2"/>
    <mergeCell ref="F2:H2"/>
    <mergeCell ref="D3:E3"/>
    <mergeCell ref="F3:H3"/>
    <mergeCell ref="D4:E4"/>
    <mergeCell ref="F4:H4"/>
  </mergeCells>
  <conditionalFormatting sqref="J7:K45">
    <cfRule type="cellIs" dxfId="0" priority="2" operator="lessThan">
      <formula>4</formula>
    </cfRule>
  </conditionalFormatting>
  <printOptions horizontalCentered="1"/>
  <pageMargins left="0" right="0" top="0" bottom="0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1" sqref="B$1:B$1048576"/>
    </sheetView>
  </sheetViews>
  <sheetFormatPr defaultColWidth="9" defaultRowHeight="15.2"/>
  <cols>
    <col min="1" max="1" width="8.33653846153846" customWidth="1"/>
    <col min="2" max="2" width="16.1634615384615" style="41" customWidth="1"/>
    <col min="3" max="3" width="26.8365384615385" customWidth="1"/>
    <col min="4" max="4" width="11.3365384615385" customWidth="1"/>
    <col min="5" max="5" width="12.1634615384615" customWidth="1"/>
    <col min="6" max="6" width="11.5" customWidth="1"/>
    <col min="7" max="7" width="16.1634615384615" customWidth="1"/>
    <col min="8" max="8" width="10" customWidth="1"/>
    <col min="9" max="9" width="12.1634615384615" customWidth="1"/>
    <col min="10" max="10" width="15.6634615384615" customWidth="1"/>
    <col min="11" max="11" width="12.8365384615385" customWidth="1"/>
  </cols>
  <sheetData>
    <row r="1" ht="59.25" customHeight="1" spans="1:11">
      <c r="A1" s="38" t="s">
        <v>10</v>
      </c>
      <c r="B1" s="42" t="s">
        <v>60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16</v>
      </c>
      <c r="H1" s="38" t="s">
        <v>17</v>
      </c>
      <c r="I1" s="38" t="s">
        <v>18</v>
      </c>
      <c r="J1" s="38" t="s">
        <v>19</v>
      </c>
      <c r="K1" s="38" t="s">
        <v>20</v>
      </c>
    </row>
    <row r="2" ht="16" spans="1:11">
      <c r="A2" s="39" cm="1">
        <f t="array" ref="A2:K27">_xlfn._xlws.FILTER('Tổng hợp điểm'!A6:K45,'Tổng hợp điểm'!J6:J45&lt;7)</f>
        <v>1</v>
      </c>
      <c r="B2" s="40" t="str">
        <v>0B1505719</v>
      </c>
      <c r="C2" s="43" t="str">
        <v>Nguyễn Phước Hiếu</v>
      </c>
      <c r="D2" s="39">
        <v>0.45</v>
      </c>
      <c r="E2" s="39">
        <v>0.25</v>
      </c>
      <c r="F2" s="39">
        <v>0.3</v>
      </c>
      <c r="G2" s="39">
        <v>0.5</v>
      </c>
      <c r="H2" s="39">
        <v>4.2</v>
      </c>
      <c r="I2" s="39">
        <v>4.02</v>
      </c>
      <c r="J2" s="39">
        <v>5.02</v>
      </c>
      <c r="K2" s="39" t="str">
        <v>D+</v>
      </c>
    </row>
    <row r="3" ht="16" spans="1:11">
      <c r="A3" s="39">
        <v>2</v>
      </c>
      <c r="B3" s="40" t="str">
        <v>1B1505915</v>
      </c>
      <c r="C3" s="43" t="str">
        <v>Lý Minh Trí</v>
      </c>
      <c r="D3" s="39">
        <v>0.5</v>
      </c>
      <c r="E3" s="39">
        <v>0.35</v>
      </c>
      <c r="F3" s="39">
        <v>0.4</v>
      </c>
      <c r="G3" s="39">
        <v>1</v>
      </c>
      <c r="H3" s="39">
        <v>5.8</v>
      </c>
      <c r="I3" s="39">
        <v>5.73</v>
      </c>
      <c r="J3" s="39">
        <v>6.23</v>
      </c>
      <c r="K3" s="39" t="str">
        <v>C</v>
      </c>
    </row>
    <row r="4" ht="16" spans="1:11">
      <c r="A4" s="39">
        <v>3</v>
      </c>
      <c r="B4" s="40" t="str">
        <v>0B1509874</v>
      </c>
      <c r="C4" s="43" t="str">
        <v>Nguyễn Kiều Mi</v>
      </c>
      <c r="D4" s="39">
        <v>0.25</v>
      </c>
      <c r="E4" s="39">
        <v>0.25</v>
      </c>
      <c r="F4" s="39">
        <v>0.3</v>
      </c>
      <c r="G4" s="39">
        <v>0.5</v>
      </c>
      <c r="H4" s="39">
        <v>5.8</v>
      </c>
      <c r="I4" s="39">
        <v>4.78</v>
      </c>
      <c r="J4" s="39">
        <v>5.78</v>
      </c>
      <c r="K4" s="39" t="str">
        <v>C</v>
      </c>
    </row>
    <row r="5" ht="16" spans="1:11">
      <c r="A5" s="39">
        <v>4</v>
      </c>
      <c r="B5" s="40" t="str">
        <v>0B1509929</v>
      </c>
      <c r="C5" s="43" t="str">
        <v>Đặng Duy Linh</v>
      </c>
      <c r="D5" s="39">
        <v>0.4</v>
      </c>
      <c r="E5" s="39">
        <v>0.25</v>
      </c>
      <c r="F5" s="39">
        <v>0.35</v>
      </c>
      <c r="G5" s="39">
        <v>1</v>
      </c>
      <c r="H5" s="39">
        <v>4.5</v>
      </c>
      <c r="I5" s="39">
        <v>4.7</v>
      </c>
      <c r="J5" s="39">
        <v>5.7</v>
      </c>
      <c r="K5" s="39" t="str">
        <v>C</v>
      </c>
    </row>
    <row r="6" ht="16" spans="1:11">
      <c r="A6" s="39">
        <v>5</v>
      </c>
      <c r="B6" s="40" t="str">
        <v>2B1605223</v>
      </c>
      <c r="C6" s="43" t="str">
        <v>Lê Thị Trúc Linh</v>
      </c>
      <c r="D6" s="39">
        <v>0.45</v>
      </c>
      <c r="E6" s="39">
        <v>0.4</v>
      </c>
      <c r="F6" s="39">
        <v>0.35</v>
      </c>
      <c r="G6" s="39">
        <v>0.75</v>
      </c>
      <c r="H6" s="39">
        <v>5.5</v>
      </c>
      <c r="I6" s="39">
        <v>5.25</v>
      </c>
      <c r="J6" s="39">
        <v>5.5</v>
      </c>
      <c r="K6" s="39" t="str">
        <v>C</v>
      </c>
    </row>
    <row r="7" ht="16" spans="1:11">
      <c r="A7" s="39">
        <v>7</v>
      </c>
      <c r="B7" s="40" t="str">
        <v>0B1605249</v>
      </c>
      <c r="C7" s="43" t="str">
        <v>Lê Minh Thông</v>
      </c>
      <c r="D7" s="39">
        <v>0.4</v>
      </c>
      <c r="E7" s="39">
        <v>0.4</v>
      </c>
      <c r="F7" s="39">
        <v>0.4</v>
      </c>
      <c r="G7" s="39">
        <v>1</v>
      </c>
      <c r="H7" s="39">
        <v>5.3</v>
      </c>
      <c r="I7" s="39">
        <v>5.38</v>
      </c>
      <c r="J7" s="39">
        <v>6.38</v>
      </c>
      <c r="K7" s="39" t="str">
        <v>C</v>
      </c>
    </row>
    <row r="8" ht="16" spans="1:11">
      <c r="A8" s="39">
        <v>9</v>
      </c>
      <c r="B8" s="40" t="str">
        <v>3B1605281</v>
      </c>
      <c r="C8" s="43" t="str">
        <v>Trần Thị Kim Khoa</v>
      </c>
      <c r="D8" s="39">
        <v>0.5</v>
      </c>
      <c r="E8" s="39">
        <v>0.4</v>
      </c>
      <c r="F8" s="39">
        <v>0.4</v>
      </c>
      <c r="G8" s="39">
        <v>1</v>
      </c>
      <c r="H8" s="39">
        <v>-3</v>
      </c>
      <c r="I8" s="39">
        <v>0</v>
      </c>
      <c r="J8" s="39">
        <v>0</v>
      </c>
      <c r="K8" s="39" t="str">
        <v>F</v>
      </c>
    </row>
    <row r="9" ht="16" spans="1:11">
      <c r="A9" s="39">
        <v>10</v>
      </c>
      <c r="B9" s="40" t="str">
        <v>0B1605285</v>
      </c>
      <c r="C9" s="43" t="str">
        <v>Huỳnh Thị Hồng Loan</v>
      </c>
      <c r="D9" s="39">
        <v>0.45</v>
      </c>
      <c r="E9" s="39">
        <v>0.4</v>
      </c>
      <c r="F9" s="39">
        <v>0.45</v>
      </c>
      <c r="G9" s="39">
        <v>0</v>
      </c>
      <c r="H9" s="39">
        <v>6.8</v>
      </c>
      <c r="I9" s="39">
        <v>5.38</v>
      </c>
      <c r="J9" s="39">
        <v>0</v>
      </c>
      <c r="K9" s="39" t="str">
        <v>F</v>
      </c>
    </row>
    <row r="10" ht="16" spans="1:11">
      <c r="A10" s="39">
        <v>11</v>
      </c>
      <c r="B10" s="40" t="str">
        <v>0B1605291</v>
      </c>
      <c r="C10" s="43" t="str">
        <v>Trần Thị Thanh Nguyên</v>
      </c>
      <c r="D10" s="39">
        <v>0.45</v>
      </c>
      <c r="E10" s="39">
        <v>0.4</v>
      </c>
      <c r="F10" s="39">
        <v>0.4</v>
      </c>
      <c r="G10" s="39">
        <v>0.75</v>
      </c>
      <c r="H10" s="39">
        <v>6.3</v>
      </c>
      <c r="I10" s="39">
        <v>5.78</v>
      </c>
      <c r="J10" s="39">
        <v>6.78</v>
      </c>
      <c r="K10" s="39" t="str">
        <v>C+</v>
      </c>
    </row>
    <row r="11" ht="16" spans="1:11">
      <c r="A11" s="39">
        <v>13</v>
      </c>
      <c r="B11" s="40" t="str">
        <v>0B1606845</v>
      </c>
      <c r="C11" s="43" t="str">
        <v>Vũ Mạnh Thắng</v>
      </c>
      <c r="D11" s="39">
        <v>0.4</v>
      </c>
      <c r="E11" s="39">
        <v>0.5</v>
      </c>
      <c r="F11" s="39">
        <v>0.5</v>
      </c>
      <c r="G11" s="39">
        <v>1.2</v>
      </c>
      <c r="H11" s="39">
        <v>5.5</v>
      </c>
      <c r="I11" s="39">
        <v>5.9</v>
      </c>
      <c r="J11" s="39">
        <v>6.9</v>
      </c>
      <c r="K11" s="39" t="str">
        <v>C+</v>
      </c>
    </row>
    <row r="12" ht="16" spans="1:11">
      <c r="A12" s="39">
        <v>14</v>
      </c>
      <c r="B12" s="40" t="str">
        <v>0B1607017</v>
      </c>
      <c r="C12" s="43" t="str">
        <v>Cao Ngọc Quyên</v>
      </c>
      <c r="D12" s="39">
        <v>0.5</v>
      </c>
      <c r="E12" s="39">
        <v>0.5</v>
      </c>
      <c r="F12" s="39">
        <v>0.45</v>
      </c>
      <c r="G12" s="39">
        <v>0.3</v>
      </c>
      <c r="H12" s="39">
        <v>6</v>
      </c>
      <c r="I12" s="39">
        <v>5.35</v>
      </c>
      <c r="J12" s="39">
        <v>6.35</v>
      </c>
      <c r="K12" s="39" t="str">
        <v>C</v>
      </c>
    </row>
    <row r="13" ht="16" spans="1:11">
      <c r="A13" s="39">
        <v>15</v>
      </c>
      <c r="B13" s="40" t="str">
        <v>4B1607025</v>
      </c>
      <c r="C13" s="43" t="str">
        <v>Nguyễn Chí Thanh</v>
      </c>
      <c r="D13" s="39">
        <v>0.4</v>
      </c>
      <c r="E13" s="39">
        <v>0.45</v>
      </c>
      <c r="F13" s="39">
        <v>0.4</v>
      </c>
      <c r="G13" s="39">
        <v>0.3</v>
      </c>
      <c r="H13" s="39">
        <v>-3</v>
      </c>
      <c r="I13" s="39">
        <v>0</v>
      </c>
      <c r="J13" s="39">
        <v>0</v>
      </c>
      <c r="K13" s="39" t="str">
        <v>F</v>
      </c>
    </row>
    <row r="14" ht="16" spans="1:11">
      <c r="A14" s="39">
        <v>16</v>
      </c>
      <c r="B14" s="40" t="str">
        <v>0B1609533</v>
      </c>
      <c r="C14" s="43" t="str">
        <v>Nguyễn Bích Ngân</v>
      </c>
      <c r="D14" s="39">
        <v>0.4</v>
      </c>
      <c r="E14" s="39">
        <v>0.45</v>
      </c>
      <c r="F14" s="39">
        <v>0.45</v>
      </c>
      <c r="G14" s="39">
        <v>1</v>
      </c>
      <c r="H14" s="39">
        <v>5.7</v>
      </c>
      <c r="I14" s="39">
        <v>5.72</v>
      </c>
      <c r="J14" s="39">
        <v>6.72</v>
      </c>
      <c r="K14" s="39" t="str">
        <v>C+</v>
      </c>
    </row>
    <row r="15" ht="16" spans="1:11">
      <c r="A15" s="39">
        <v>18</v>
      </c>
      <c r="B15" s="40" t="str">
        <v>0B1609762</v>
      </c>
      <c r="C15" s="43" t="str">
        <v>Nguyễn Hoàng Châu</v>
      </c>
      <c r="D15" s="39">
        <v>0.4</v>
      </c>
      <c r="E15" s="39">
        <v>0.4</v>
      </c>
      <c r="F15" s="39">
        <v>0.4</v>
      </c>
      <c r="G15" s="39">
        <v>0.3</v>
      </c>
      <c r="H15" s="39">
        <v>6.5</v>
      </c>
      <c r="I15" s="39">
        <v>5.4</v>
      </c>
      <c r="J15" s="39">
        <v>6.4</v>
      </c>
      <c r="K15" s="39" t="str">
        <v>C</v>
      </c>
    </row>
    <row r="16" ht="16" spans="1:11">
      <c r="A16" s="39">
        <v>19</v>
      </c>
      <c r="B16" s="40" t="str">
        <v>5B1609765</v>
      </c>
      <c r="C16" s="43" t="str">
        <v>Trần Nam Dương</v>
      </c>
      <c r="D16" s="39">
        <v>0.4</v>
      </c>
      <c r="E16" s="39">
        <v>0.4</v>
      </c>
      <c r="F16" s="39">
        <v>0.35</v>
      </c>
      <c r="G16" s="39">
        <v>1.35</v>
      </c>
      <c r="H16" s="39">
        <v>-3</v>
      </c>
      <c r="I16" s="39">
        <v>0</v>
      </c>
      <c r="J16" s="39">
        <v>0</v>
      </c>
      <c r="K16" s="39" t="str">
        <v>F</v>
      </c>
    </row>
    <row r="17" ht="16" spans="1:11">
      <c r="A17" s="39">
        <v>20</v>
      </c>
      <c r="B17" s="40" t="str">
        <v>0B1609773</v>
      </c>
      <c r="C17" s="43" t="str">
        <v>Đào Nguyễn Duy Khanh</v>
      </c>
      <c r="D17" s="39">
        <v>0.35</v>
      </c>
      <c r="E17" s="39">
        <v>0.4</v>
      </c>
      <c r="F17" s="39">
        <v>0</v>
      </c>
      <c r="G17" s="39">
        <v>0.85</v>
      </c>
      <c r="H17" s="39">
        <v>6.5</v>
      </c>
      <c r="I17" s="39">
        <v>5.5</v>
      </c>
      <c r="J17" s="39">
        <v>6.5</v>
      </c>
      <c r="K17" s="39" t="str">
        <v>C+</v>
      </c>
    </row>
    <row r="18" ht="16" spans="1:11">
      <c r="A18" s="39">
        <v>22</v>
      </c>
      <c r="B18" s="40" t="str">
        <v>1B1706550</v>
      </c>
      <c r="C18" s="43" t="str">
        <v>Lê Thanh Tùng</v>
      </c>
      <c r="D18" s="39">
        <v>0.4</v>
      </c>
      <c r="E18" s="39">
        <v>0.4</v>
      </c>
      <c r="F18" s="39">
        <v>0.4</v>
      </c>
      <c r="G18" s="39">
        <v>0</v>
      </c>
      <c r="H18" s="39">
        <v>4.5</v>
      </c>
      <c r="I18" s="39">
        <v>3.9</v>
      </c>
      <c r="J18" s="39">
        <v>0</v>
      </c>
      <c r="K18" s="39" t="str">
        <v>F</v>
      </c>
    </row>
    <row r="19" ht="16" spans="1:11">
      <c r="A19" s="39">
        <v>25</v>
      </c>
      <c r="B19" s="40" t="str">
        <v>1B1706589</v>
      </c>
      <c r="C19" s="43" t="str">
        <v>Hồ Thị Mỷ Huyền</v>
      </c>
      <c r="D19" s="39">
        <v>0.3</v>
      </c>
      <c r="E19" s="39">
        <v>0.3</v>
      </c>
      <c r="F19" s="39">
        <v>0.4</v>
      </c>
      <c r="G19" s="39">
        <v>0.75</v>
      </c>
      <c r="H19" s="39">
        <v>6.8</v>
      </c>
      <c r="I19" s="39">
        <v>5.83</v>
      </c>
      <c r="J19" s="39">
        <v>6.33</v>
      </c>
      <c r="K19" s="39" t="str">
        <v>C</v>
      </c>
    </row>
    <row r="20" ht="16" spans="1:11">
      <c r="A20" s="39">
        <v>29</v>
      </c>
      <c r="B20" s="40" t="str">
        <v>0B1706626</v>
      </c>
      <c r="C20" s="43" t="str">
        <v>Lại Ngọc Hoàng Phi</v>
      </c>
      <c r="D20" s="39">
        <v>0.5</v>
      </c>
      <c r="E20" s="39">
        <v>0.5</v>
      </c>
      <c r="F20" s="39">
        <v>0.5</v>
      </c>
      <c r="G20" s="39">
        <v>0</v>
      </c>
      <c r="H20" s="39">
        <v>7.7</v>
      </c>
      <c r="I20" s="39">
        <v>6.12</v>
      </c>
      <c r="J20" s="39">
        <v>0</v>
      </c>
      <c r="K20" s="39" t="str">
        <v>F</v>
      </c>
    </row>
    <row r="21" ht="16" spans="1:11">
      <c r="A21" s="39">
        <v>30</v>
      </c>
      <c r="B21" s="40" t="str">
        <v>3B1706630</v>
      </c>
      <c r="C21" s="43" t="str">
        <v>Nguyễn Khắc Minh Phúc</v>
      </c>
      <c r="D21" s="39">
        <v>0.5</v>
      </c>
      <c r="E21" s="39">
        <v>0.4</v>
      </c>
      <c r="F21" s="39">
        <v>0.45</v>
      </c>
      <c r="G21" s="39">
        <v>1</v>
      </c>
      <c r="H21" s="39">
        <v>-3</v>
      </c>
      <c r="I21" s="39">
        <v>0</v>
      </c>
      <c r="J21" s="39">
        <v>0</v>
      </c>
      <c r="K21" s="39" t="str">
        <v>F</v>
      </c>
    </row>
    <row r="22" ht="16" spans="1:11">
      <c r="A22" s="39">
        <v>33</v>
      </c>
      <c r="B22" s="40" t="str">
        <v>3B1706643</v>
      </c>
      <c r="C22" s="43" t="str">
        <v>Nguyễn Thị Phương Thảo</v>
      </c>
      <c r="D22" s="39">
        <v>0.4</v>
      </c>
      <c r="E22" s="39">
        <v>0.45</v>
      </c>
      <c r="F22" s="39">
        <v>0.45</v>
      </c>
      <c r="G22" s="39">
        <v>1</v>
      </c>
      <c r="H22" s="39">
        <v>-3</v>
      </c>
      <c r="I22" s="39">
        <v>0</v>
      </c>
      <c r="J22" s="39">
        <v>0</v>
      </c>
      <c r="K22" s="39" t="str">
        <v>F</v>
      </c>
    </row>
    <row r="23" ht="16" spans="1:11">
      <c r="A23" s="39">
        <v>35</v>
      </c>
      <c r="B23" s="40" t="str">
        <v>0B1706666</v>
      </c>
      <c r="C23" s="43" t="str">
        <v>Trịnh Uyên</v>
      </c>
      <c r="D23" s="39">
        <v>0.5</v>
      </c>
      <c r="E23" s="39">
        <v>0</v>
      </c>
      <c r="F23" s="39">
        <v>0</v>
      </c>
      <c r="G23" s="39">
        <v>0</v>
      </c>
      <c r="H23" s="39">
        <v>7.5</v>
      </c>
      <c r="I23" s="39">
        <v>5</v>
      </c>
      <c r="J23" s="39">
        <v>0</v>
      </c>
      <c r="K23" s="39" t="str">
        <v>F</v>
      </c>
    </row>
    <row r="24" ht="16" spans="1:11">
      <c r="A24" s="39">
        <v>36</v>
      </c>
      <c r="B24" s="40" t="str">
        <v>1B1706877</v>
      </c>
      <c r="C24" s="43" t="str">
        <v>Nguyễn Anh Thư</v>
      </c>
      <c r="D24" s="39">
        <v>0.5</v>
      </c>
      <c r="E24" s="39">
        <v>0.35</v>
      </c>
      <c r="F24" s="39">
        <v>0.45</v>
      </c>
      <c r="G24" s="39">
        <v>0.5</v>
      </c>
      <c r="H24" s="39">
        <v>5.5</v>
      </c>
      <c r="I24" s="39">
        <v>5.1</v>
      </c>
      <c r="J24" s="39">
        <v>5.6</v>
      </c>
      <c r="K24" s="39" t="str">
        <v>C</v>
      </c>
    </row>
    <row r="25" ht="16" spans="1:11">
      <c r="A25" s="39">
        <v>37</v>
      </c>
      <c r="B25" s="40" t="str">
        <v>0B1706892</v>
      </c>
      <c r="C25" s="43" t="str">
        <v>Huỳnh Lê Tỷ</v>
      </c>
      <c r="D25" s="39">
        <v>0.5</v>
      </c>
      <c r="E25" s="39">
        <v>0.4</v>
      </c>
      <c r="F25" s="39">
        <v>0.4</v>
      </c>
      <c r="G25" s="39">
        <v>0.3</v>
      </c>
      <c r="H25" s="39">
        <v>6.7</v>
      </c>
      <c r="I25" s="39">
        <v>5.62</v>
      </c>
      <c r="J25" s="39">
        <v>6.62</v>
      </c>
      <c r="K25" s="39" t="str">
        <v>C+</v>
      </c>
    </row>
    <row r="26" ht="16" spans="1:11">
      <c r="A26" s="44">
        <v>38</v>
      </c>
      <c r="B26" s="45" t="str">
        <v>0B1709289</v>
      </c>
      <c r="C26" s="46" t="str">
        <v>Nguyễn Ngọc Luyến</v>
      </c>
      <c r="D26" s="44">
        <v>0.3</v>
      </c>
      <c r="E26" s="44">
        <v>0.4</v>
      </c>
      <c r="F26" s="44">
        <v>0.45</v>
      </c>
      <c r="G26" s="44">
        <v>1</v>
      </c>
      <c r="H26" s="44">
        <v>5.5</v>
      </c>
      <c r="I26" s="44">
        <v>5.45</v>
      </c>
      <c r="J26" s="44">
        <v>6.45</v>
      </c>
      <c r="K26" s="44" t="str">
        <v>C</v>
      </c>
    </row>
    <row r="27" ht="16" spans="1:11">
      <c r="A27" s="39">
        <v>39</v>
      </c>
      <c r="B27" s="40" t="str">
        <v>1B1709313</v>
      </c>
      <c r="C27" s="43" t="str">
        <v>Võ Thị Thùy Trang</v>
      </c>
      <c r="D27" s="39">
        <v>0.4</v>
      </c>
      <c r="E27" s="39">
        <v>0.4</v>
      </c>
      <c r="F27" s="47">
        <v>0.4</v>
      </c>
      <c r="G27" s="39">
        <v>0.75</v>
      </c>
      <c r="H27" s="39">
        <v>3.2</v>
      </c>
      <c r="I27" s="39">
        <v>3.87</v>
      </c>
      <c r="J27" s="39">
        <v>4.37</v>
      </c>
      <c r="K27" s="39" t="str">
        <v>D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L1" sqref="L1"/>
    </sheetView>
  </sheetViews>
  <sheetFormatPr defaultColWidth="9" defaultRowHeight="15.2"/>
  <cols>
    <col min="1" max="2" width="17" customWidth="1"/>
    <col min="3" max="3" width="27" customWidth="1"/>
    <col min="4" max="4" width="13" customWidth="1"/>
    <col min="5" max="5" width="15.3365384615385" customWidth="1"/>
    <col min="6" max="6" width="14.3365384615385" customWidth="1"/>
    <col min="7" max="7" width="14.8365384615385" customWidth="1"/>
    <col min="8" max="8" width="9.83653846153846" customWidth="1"/>
    <col min="9" max="9" width="11.6634615384615" customWidth="1"/>
    <col min="10" max="10" width="15.6634615384615" customWidth="1"/>
    <col min="11" max="11" width="12.5" customWidth="1"/>
  </cols>
  <sheetData>
    <row r="1" ht="58.5" customHeight="1" spans="1:11">
      <c r="A1" s="38" t="str" cm="1">
        <f t="array" ref="A1:K14">_xlfn._xlws.FILTER('Tổng hợp điểm'!A6:K45,'Tổng hợp điểm'!J6:J45&gt;=7)</f>
        <v>STT</v>
      </c>
      <c r="B1" s="38" t="str">
        <v>Mã SV</v>
      </c>
      <c r="C1" s="38" t="str">
        <v>Họ và Tên</v>
      </c>
      <c r="D1" s="38" t="str">
        <v>Điểm TH 1</v>
      </c>
      <c r="E1" s="38" t="str">
        <v>Điểm TH 2</v>
      </c>
      <c r="F1" s="38" t="str">
        <v>Điểm TH 3</v>
      </c>
      <c r="G1" s="38" t="str">
        <v>Điểm BT lớn</v>
      </c>
      <c r="H1" s="38" t="str">
        <v>Điểm LT</v>
      </c>
      <c r="I1" s="38" t="str">
        <v>Điểm tổng</v>
      </c>
      <c r="J1" s="38" t="str">
        <v>Điểm theo thang điểm 10</v>
      </c>
      <c r="K1" s="38" t="str">
        <v>Điểm chữ</v>
      </c>
    </row>
    <row r="2" ht="16" spans="1:11">
      <c r="A2" s="39">
        <v>6</v>
      </c>
      <c r="B2" s="40" t="str">
        <v>0B1605235</v>
      </c>
      <c r="C2" s="40" t="str">
        <v>Phạm Thị Huỳnh Như</v>
      </c>
      <c r="D2" s="39">
        <v>0.4</v>
      </c>
      <c r="E2" s="39">
        <v>0.45</v>
      </c>
      <c r="F2" s="39">
        <v>0.5</v>
      </c>
      <c r="G2" s="39">
        <v>1.2</v>
      </c>
      <c r="H2" s="39">
        <v>7.5</v>
      </c>
      <c r="I2" s="39">
        <v>7.05</v>
      </c>
      <c r="J2" s="39">
        <v>8.05</v>
      </c>
      <c r="K2" s="39" t="str">
        <v>B+</v>
      </c>
    </row>
    <row r="3" ht="16" spans="1:11">
      <c r="A3" s="39">
        <v>8</v>
      </c>
      <c r="B3" s="40" t="str">
        <v>0B1605257</v>
      </c>
      <c r="C3" s="40" t="str">
        <v>Quách Thu Vân</v>
      </c>
      <c r="D3" s="39">
        <v>0.45</v>
      </c>
      <c r="E3" s="39">
        <v>0.4</v>
      </c>
      <c r="F3" s="39">
        <v>0.4</v>
      </c>
      <c r="G3" s="39">
        <v>1</v>
      </c>
      <c r="H3" s="39">
        <v>7.7</v>
      </c>
      <c r="I3" s="39">
        <v>6.87</v>
      </c>
      <c r="J3" s="39">
        <v>7.87</v>
      </c>
      <c r="K3" s="39" t="str">
        <v>B</v>
      </c>
    </row>
    <row r="4" ht="16" spans="1:11">
      <c r="A4" s="39">
        <v>12</v>
      </c>
      <c r="B4" s="40" t="str">
        <v>1B1605344</v>
      </c>
      <c r="C4" s="40" t="str">
        <v>Nguyễn Thị Thúy Nga</v>
      </c>
      <c r="D4" s="39">
        <v>0.3</v>
      </c>
      <c r="E4" s="39">
        <v>0.5</v>
      </c>
      <c r="F4" s="39">
        <v>0.45</v>
      </c>
      <c r="G4" s="39">
        <v>0.3</v>
      </c>
      <c r="H4" s="39">
        <v>8.3</v>
      </c>
      <c r="I4" s="39">
        <v>6.53</v>
      </c>
      <c r="J4" s="39">
        <v>7.03</v>
      </c>
      <c r="K4" s="39" t="str">
        <v>B</v>
      </c>
    </row>
    <row r="5" ht="16" spans="1:11">
      <c r="A5" s="39">
        <v>17</v>
      </c>
      <c r="B5" s="40" t="str">
        <v>2B1609759</v>
      </c>
      <c r="C5" s="40" t="str">
        <v>Nguyễn Hải Anh</v>
      </c>
      <c r="D5" s="39">
        <v>0.5</v>
      </c>
      <c r="E5" s="39">
        <v>0.5</v>
      </c>
      <c r="F5" s="39">
        <v>0.45</v>
      </c>
      <c r="G5" s="39">
        <v>1.5</v>
      </c>
      <c r="H5" s="39">
        <v>7</v>
      </c>
      <c r="I5" s="39">
        <v>7.15</v>
      </c>
      <c r="J5" s="39">
        <v>7.4</v>
      </c>
      <c r="K5" s="39" t="str">
        <v>B</v>
      </c>
    </row>
    <row r="6" ht="16" spans="1:11">
      <c r="A6" s="39">
        <v>21</v>
      </c>
      <c r="B6" s="40" t="str">
        <v>0B1704708</v>
      </c>
      <c r="C6" s="40" t="str">
        <v>Ngô Hùng Vĩ</v>
      </c>
      <c r="D6" s="39">
        <v>0.5</v>
      </c>
      <c r="E6" s="39">
        <v>0.4</v>
      </c>
      <c r="F6" s="39">
        <v>0.45</v>
      </c>
      <c r="G6" s="39">
        <v>1.35</v>
      </c>
      <c r="H6" s="39">
        <v>6.7</v>
      </c>
      <c r="I6" s="39">
        <v>6.72</v>
      </c>
      <c r="J6" s="39">
        <v>7.72</v>
      </c>
      <c r="K6" s="39" t="str">
        <v>B</v>
      </c>
    </row>
    <row r="7" ht="16" spans="1:11">
      <c r="A7" s="39">
        <v>23</v>
      </c>
      <c r="B7" s="40" t="str">
        <v>0B1706555</v>
      </c>
      <c r="C7" s="40" t="str">
        <v>Lê Hồng Quốc Vương</v>
      </c>
      <c r="D7" s="39">
        <v>0.5</v>
      </c>
      <c r="E7" s="39">
        <v>0.5</v>
      </c>
      <c r="F7" s="39">
        <v>0.5</v>
      </c>
      <c r="G7" s="39">
        <v>1.5</v>
      </c>
      <c r="H7" s="39">
        <v>7.5</v>
      </c>
      <c r="I7" s="39">
        <v>7.5</v>
      </c>
      <c r="J7" s="39">
        <v>8.5</v>
      </c>
      <c r="K7" s="39" t="str">
        <v>B+</v>
      </c>
    </row>
    <row r="8" ht="16" spans="1:11">
      <c r="A8" s="39">
        <v>24</v>
      </c>
      <c r="B8" s="40" t="str">
        <v>2B1706560</v>
      </c>
      <c r="C8" s="40" t="str">
        <v>Huỳnh Hoàng Ẩn</v>
      </c>
      <c r="D8" s="39">
        <v>0.45</v>
      </c>
      <c r="E8" s="39">
        <v>0.3</v>
      </c>
      <c r="F8" s="39">
        <v>0.45</v>
      </c>
      <c r="G8" s="39">
        <v>1.2</v>
      </c>
      <c r="H8" s="39">
        <v>8.8</v>
      </c>
      <c r="I8" s="39">
        <v>7.68</v>
      </c>
      <c r="J8" s="39">
        <v>7.93</v>
      </c>
      <c r="K8" s="39" t="str">
        <v>B</v>
      </c>
    </row>
    <row r="9" ht="16" spans="1:11">
      <c r="A9" s="39">
        <v>26</v>
      </c>
      <c r="B9" s="40" t="str">
        <v>0B1706597</v>
      </c>
      <c r="C9" s="40" t="str">
        <v>Đặng Trung Kiên</v>
      </c>
      <c r="D9" s="39">
        <v>0.5</v>
      </c>
      <c r="E9" s="39">
        <v>0.3</v>
      </c>
      <c r="F9" s="39">
        <v>0.45</v>
      </c>
      <c r="G9" s="39">
        <v>1</v>
      </c>
      <c r="H9" s="39">
        <v>7.8</v>
      </c>
      <c r="I9" s="39">
        <v>6.93</v>
      </c>
      <c r="J9" s="39">
        <v>7.93</v>
      </c>
      <c r="K9" s="39" t="str">
        <v>B</v>
      </c>
    </row>
    <row r="10" ht="16" spans="1:11">
      <c r="A10" s="39">
        <v>27</v>
      </c>
      <c r="B10" s="40" t="str">
        <v>0B1706606</v>
      </c>
      <c r="C10" s="40" t="str">
        <v>Ngụy Hữu Lộc</v>
      </c>
      <c r="D10" s="39">
        <v>0.5</v>
      </c>
      <c r="E10" s="39">
        <v>0.4</v>
      </c>
      <c r="F10" s="39">
        <v>0.45</v>
      </c>
      <c r="G10" s="39">
        <v>1.5</v>
      </c>
      <c r="H10" s="39">
        <v>8.8</v>
      </c>
      <c r="I10" s="39">
        <v>8.13</v>
      </c>
      <c r="J10" s="39">
        <v>9.13</v>
      </c>
      <c r="K10" s="39" t="str">
        <v>A</v>
      </c>
    </row>
    <row r="11" ht="16" spans="1:11">
      <c r="A11" s="39">
        <v>28</v>
      </c>
      <c r="B11" s="40" t="str">
        <v>0B1706610</v>
      </c>
      <c r="C11" s="40" t="str">
        <v>Nguyễn Trà Mi</v>
      </c>
      <c r="D11" s="39">
        <v>0.5</v>
      </c>
      <c r="E11" s="39">
        <v>0.45</v>
      </c>
      <c r="F11" s="39">
        <v>0.45</v>
      </c>
      <c r="G11" s="39">
        <v>1</v>
      </c>
      <c r="H11" s="39">
        <v>7.8</v>
      </c>
      <c r="I11" s="39">
        <v>7.08</v>
      </c>
      <c r="J11" s="39">
        <v>8.08</v>
      </c>
      <c r="K11" s="39" t="str">
        <v>B+</v>
      </c>
    </row>
    <row r="12" ht="16" spans="1:11">
      <c r="A12" s="39">
        <v>31</v>
      </c>
      <c r="B12" s="40" t="str">
        <v>0B1706633</v>
      </c>
      <c r="C12" s="40" t="str">
        <v>Trần Thị Hoàng Quyên</v>
      </c>
      <c r="D12" s="39">
        <v>0.4</v>
      </c>
      <c r="E12" s="39">
        <v>0.5</v>
      </c>
      <c r="F12" s="39">
        <v>0.5</v>
      </c>
      <c r="G12" s="39">
        <v>1</v>
      </c>
      <c r="H12" s="39">
        <v>9.2</v>
      </c>
      <c r="I12" s="39">
        <v>7.92</v>
      </c>
      <c r="J12" s="39">
        <v>8.92</v>
      </c>
      <c r="K12" s="39" t="str">
        <v>B+</v>
      </c>
    </row>
    <row r="13" ht="16" spans="1:11">
      <c r="A13" s="39">
        <v>32</v>
      </c>
      <c r="B13" s="40" t="str">
        <v>0B1706641</v>
      </c>
      <c r="C13" s="40" t="str">
        <v>Trương Quốc Thái</v>
      </c>
      <c r="D13" s="39">
        <v>0.4</v>
      </c>
      <c r="E13" s="39">
        <v>0.4</v>
      </c>
      <c r="F13" s="39">
        <v>0.45</v>
      </c>
      <c r="G13" s="39">
        <v>1</v>
      </c>
      <c r="H13" s="39">
        <v>7.5</v>
      </c>
      <c r="I13" s="39">
        <v>6.75</v>
      </c>
      <c r="J13" s="39">
        <v>7.75</v>
      </c>
      <c r="K13" s="39" t="str">
        <v>B</v>
      </c>
    </row>
    <row r="14" ht="16" spans="1:11">
      <c r="A14" s="39">
        <v>34</v>
      </c>
      <c r="B14" s="40" t="str">
        <v>1B1706655</v>
      </c>
      <c r="C14" s="40" t="str">
        <v>Nguyễn Chí Tôn</v>
      </c>
      <c r="D14" s="39">
        <v>0.4</v>
      </c>
      <c r="E14" s="39">
        <v>0</v>
      </c>
      <c r="F14" s="39">
        <v>0.45</v>
      </c>
      <c r="G14" s="39">
        <v>0.75</v>
      </c>
      <c r="H14" s="39">
        <v>8.3</v>
      </c>
      <c r="I14" s="39">
        <v>6.58</v>
      </c>
      <c r="J14" s="39">
        <v>7.08</v>
      </c>
      <c r="K14" s="39" t="str">
        <v>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</sheetPr>
  <dimension ref="A1:F41"/>
  <sheetViews>
    <sheetView workbookViewId="0">
      <selection activeCell="C3" sqref="C3"/>
    </sheetView>
  </sheetViews>
  <sheetFormatPr defaultColWidth="9.33653846153846" defaultRowHeight="15.2" outlineLevelCol="5"/>
  <cols>
    <col min="1" max="1" width="7.66346153846154" style="34" customWidth="1"/>
    <col min="2" max="2" width="16.1634615384615" customWidth="1"/>
    <col min="3" max="3" width="31.8365384615385" customWidth="1"/>
    <col min="4" max="6" width="16.6634615384615" customWidth="1"/>
  </cols>
  <sheetData>
    <row r="1" ht="23.2" spans="1:6">
      <c r="A1" s="35" t="s">
        <v>61</v>
      </c>
      <c r="B1" s="36"/>
      <c r="C1" s="36"/>
      <c r="D1" s="36"/>
      <c r="E1" s="36"/>
      <c r="F1" s="36"/>
    </row>
    <row r="2" ht="18" spans="1:6">
      <c r="A2" s="37" t="s">
        <v>10</v>
      </c>
      <c r="B2" s="37" t="s">
        <v>11</v>
      </c>
      <c r="C2" s="37" t="s">
        <v>12</v>
      </c>
      <c r="D2" s="37" t="s">
        <v>13</v>
      </c>
      <c r="E2" s="37" t="s">
        <v>14</v>
      </c>
      <c r="F2" s="37" t="s">
        <v>15</v>
      </c>
    </row>
    <row r="3" ht="18" spans="1:6">
      <c r="A3" s="7">
        <v>1</v>
      </c>
      <c r="B3" s="31" t="s">
        <v>62</v>
      </c>
      <c r="C3" s="8" t="s">
        <v>63</v>
      </c>
      <c r="D3" s="32">
        <v>0.45</v>
      </c>
      <c r="E3" s="32">
        <v>0.25</v>
      </c>
      <c r="F3" s="32">
        <v>0.3</v>
      </c>
    </row>
    <row r="4" ht="18" spans="1:6">
      <c r="A4" s="7">
        <v>2</v>
      </c>
      <c r="B4" s="31" t="s">
        <v>64</v>
      </c>
      <c r="C4" s="8" t="s">
        <v>65</v>
      </c>
      <c r="D4" s="32">
        <v>0.5</v>
      </c>
      <c r="E4" s="32">
        <v>0.35</v>
      </c>
      <c r="F4" s="32">
        <v>0.4</v>
      </c>
    </row>
    <row r="5" ht="18" spans="1:6">
      <c r="A5" s="7">
        <v>3</v>
      </c>
      <c r="B5" s="31" t="s">
        <v>66</v>
      </c>
      <c r="C5" s="8" t="s">
        <v>67</v>
      </c>
      <c r="D5" s="32">
        <v>0.25</v>
      </c>
      <c r="E5" s="32">
        <v>0.25</v>
      </c>
      <c r="F5" s="32">
        <v>0.3</v>
      </c>
    </row>
    <row r="6" ht="18" spans="1:6">
      <c r="A6" s="7">
        <v>4</v>
      </c>
      <c r="B6" s="31" t="s">
        <v>68</v>
      </c>
      <c r="C6" s="8" t="s">
        <v>69</v>
      </c>
      <c r="D6" s="32">
        <v>0.4</v>
      </c>
      <c r="E6" s="32">
        <v>0.25</v>
      </c>
      <c r="F6" s="32">
        <v>0.35</v>
      </c>
    </row>
    <row r="7" ht="18" spans="1:6">
      <c r="A7" s="7">
        <v>5</v>
      </c>
      <c r="B7" s="31" t="s">
        <v>70</v>
      </c>
      <c r="C7" s="8" t="s">
        <v>71</v>
      </c>
      <c r="D7" s="32">
        <v>0.45</v>
      </c>
      <c r="E7" s="32">
        <v>0.4</v>
      </c>
      <c r="F7" s="32">
        <v>0.35</v>
      </c>
    </row>
    <row r="8" ht="18" spans="1:6">
      <c r="A8" s="7">
        <v>6</v>
      </c>
      <c r="B8" s="31" t="s">
        <v>72</v>
      </c>
      <c r="C8" s="8" t="s">
        <v>73</v>
      </c>
      <c r="D8" s="32">
        <v>0.4</v>
      </c>
      <c r="E8" s="32">
        <v>0.45</v>
      </c>
      <c r="F8" s="32">
        <v>0.5</v>
      </c>
    </row>
    <row r="9" ht="18" spans="1:6">
      <c r="A9" s="7">
        <v>7</v>
      </c>
      <c r="B9" s="31" t="s">
        <v>74</v>
      </c>
      <c r="C9" s="8" t="s">
        <v>75</v>
      </c>
      <c r="D9" s="32">
        <v>0.4</v>
      </c>
      <c r="E9" s="32">
        <v>0.4</v>
      </c>
      <c r="F9" s="32">
        <v>0.4</v>
      </c>
    </row>
    <row r="10" ht="18" spans="1:6">
      <c r="A10" s="7">
        <v>8</v>
      </c>
      <c r="B10" s="31" t="s">
        <v>76</v>
      </c>
      <c r="C10" s="8" t="s">
        <v>77</v>
      </c>
      <c r="D10" s="32">
        <v>0.45</v>
      </c>
      <c r="E10" s="32">
        <v>0.4</v>
      </c>
      <c r="F10" s="32">
        <v>0.4</v>
      </c>
    </row>
    <row r="11" ht="18" spans="1:6">
      <c r="A11" s="7">
        <v>9</v>
      </c>
      <c r="B11" s="31" t="s">
        <v>78</v>
      </c>
      <c r="C11" s="8" t="s">
        <v>79</v>
      </c>
      <c r="D11" s="32">
        <v>0.5</v>
      </c>
      <c r="E11" s="32">
        <v>0.4</v>
      </c>
      <c r="F11" s="32">
        <v>0.4</v>
      </c>
    </row>
    <row r="12" ht="18" spans="1:6">
      <c r="A12" s="7">
        <v>10</v>
      </c>
      <c r="B12" s="31" t="s">
        <v>80</v>
      </c>
      <c r="C12" s="8" t="s">
        <v>81</v>
      </c>
      <c r="D12" s="32">
        <v>0.45</v>
      </c>
      <c r="E12" s="32">
        <v>0.4</v>
      </c>
      <c r="F12" s="32">
        <v>0.45</v>
      </c>
    </row>
    <row r="13" ht="18" spans="1:6">
      <c r="A13" s="7">
        <v>11</v>
      </c>
      <c r="B13" s="31" t="s">
        <v>82</v>
      </c>
      <c r="C13" s="8" t="s">
        <v>83</v>
      </c>
      <c r="D13" s="32">
        <v>0.45</v>
      </c>
      <c r="E13" s="32">
        <v>0.4</v>
      </c>
      <c r="F13" s="32">
        <v>0.4</v>
      </c>
    </row>
    <row r="14" ht="18" spans="1:6">
      <c r="A14" s="7">
        <v>12</v>
      </c>
      <c r="B14" s="31" t="s">
        <v>84</v>
      </c>
      <c r="C14" s="8" t="s">
        <v>85</v>
      </c>
      <c r="D14" s="32">
        <v>0.3</v>
      </c>
      <c r="E14" s="32">
        <v>0.5</v>
      </c>
      <c r="F14" s="32">
        <v>0.45</v>
      </c>
    </row>
    <row r="15" ht="18" spans="1:6">
      <c r="A15" s="7">
        <v>13</v>
      </c>
      <c r="B15" s="31" t="s">
        <v>86</v>
      </c>
      <c r="C15" s="8" t="s">
        <v>87</v>
      </c>
      <c r="D15" s="32">
        <v>0.4</v>
      </c>
      <c r="E15" s="32">
        <v>0.5</v>
      </c>
      <c r="F15" s="32">
        <v>0.5</v>
      </c>
    </row>
    <row r="16" ht="18" spans="1:6">
      <c r="A16" s="7">
        <v>14</v>
      </c>
      <c r="B16" s="31" t="s">
        <v>88</v>
      </c>
      <c r="C16" s="8" t="s">
        <v>89</v>
      </c>
      <c r="D16" s="32">
        <v>0.5</v>
      </c>
      <c r="E16" s="32">
        <v>0.5</v>
      </c>
      <c r="F16" s="32">
        <v>0.45</v>
      </c>
    </row>
    <row r="17" ht="18" spans="1:6">
      <c r="A17" s="7">
        <v>15</v>
      </c>
      <c r="B17" s="31" t="s">
        <v>90</v>
      </c>
      <c r="C17" s="8" t="s">
        <v>91</v>
      </c>
      <c r="D17" s="32">
        <v>0.4</v>
      </c>
      <c r="E17" s="32">
        <v>0.45</v>
      </c>
      <c r="F17" s="32">
        <v>0.4</v>
      </c>
    </row>
    <row r="18" ht="18" spans="1:6">
      <c r="A18" s="7">
        <v>16</v>
      </c>
      <c r="B18" s="31" t="s">
        <v>92</v>
      </c>
      <c r="C18" s="8" t="s">
        <v>93</v>
      </c>
      <c r="D18" s="32">
        <v>0.4</v>
      </c>
      <c r="E18" s="32">
        <v>0.45</v>
      </c>
      <c r="F18" s="32">
        <v>0.45</v>
      </c>
    </row>
    <row r="19" ht="18" spans="1:6">
      <c r="A19" s="7">
        <v>17</v>
      </c>
      <c r="B19" s="31" t="s">
        <v>94</v>
      </c>
      <c r="C19" s="8" t="s">
        <v>95</v>
      </c>
      <c r="D19" s="32">
        <v>0.5</v>
      </c>
      <c r="E19" s="32">
        <v>0.5</v>
      </c>
      <c r="F19" s="32">
        <v>0.45</v>
      </c>
    </row>
    <row r="20" ht="18" spans="1:6">
      <c r="A20" s="7">
        <v>18</v>
      </c>
      <c r="B20" s="31" t="s">
        <v>96</v>
      </c>
      <c r="C20" s="8" t="s">
        <v>97</v>
      </c>
      <c r="D20" s="32">
        <v>0.4</v>
      </c>
      <c r="E20" s="32">
        <v>0.4</v>
      </c>
      <c r="F20" s="32">
        <v>0.4</v>
      </c>
    </row>
    <row r="21" ht="18" spans="1:6">
      <c r="A21" s="7">
        <v>19</v>
      </c>
      <c r="B21" s="31" t="s">
        <v>98</v>
      </c>
      <c r="C21" s="8" t="s">
        <v>99</v>
      </c>
      <c r="D21" s="32">
        <v>0.4</v>
      </c>
      <c r="E21" s="32">
        <v>0.4</v>
      </c>
      <c r="F21" s="32">
        <v>0.35</v>
      </c>
    </row>
    <row r="22" ht="18" spans="1:6">
      <c r="A22" s="7">
        <v>20</v>
      </c>
      <c r="B22" s="31" t="s">
        <v>100</v>
      </c>
      <c r="C22" s="8" t="s">
        <v>101</v>
      </c>
      <c r="D22" s="32">
        <v>0.35</v>
      </c>
      <c r="E22" s="32">
        <v>0.4</v>
      </c>
      <c r="F22" s="32">
        <v>0</v>
      </c>
    </row>
    <row r="23" ht="18" spans="1:6">
      <c r="A23" s="7">
        <v>21</v>
      </c>
      <c r="B23" s="31" t="s">
        <v>102</v>
      </c>
      <c r="C23" s="8" t="s">
        <v>103</v>
      </c>
      <c r="D23" s="32">
        <v>0.5</v>
      </c>
      <c r="E23" s="32">
        <v>0.4</v>
      </c>
      <c r="F23" s="32">
        <v>0.45</v>
      </c>
    </row>
    <row r="24" ht="18" spans="1:6">
      <c r="A24" s="7">
        <v>22</v>
      </c>
      <c r="B24" s="31" t="s">
        <v>104</v>
      </c>
      <c r="C24" s="8" t="s">
        <v>105</v>
      </c>
      <c r="D24" s="32">
        <v>0.4</v>
      </c>
      <c r="E24" s="32">
        <v>0.4</v>
      </c>
      <c r="F24" s="32">
        <v>0.4</v>
      </c>
    </row>
    <row r="25" ht="18" spans="1:6">
      <c r="A25" s="7">
        <v>23</v>
      </c>
      <c r="B25" s="31" t="s">
        <v>106</v>
      </c>
      <c r="C25" s="8" t="s">
        <v>107</v>
      </c>
      <c r="D25" s="32">
        <v>0.5</v>
      </c>
      <c r="E25" s="32">
        <v>0.5</v>
      </c>
      <c r="F25" s="32">
        <v>0.5</v>
      </c>
    </row>
    <row r="26" ht="18" spans="1:6">
      <c r="A26" s="7">
        <v>24</v>
      </c>
      <c r="B26" s="31" t="s">
        <v>108</v>
      </c>
      <c r="C26" s="8" t="s">
        <v>109</v>
      </c>
      <c r="D26" s="32">
        <v>0.45</v>
      </c>
      <c r="E26" s="32">
        <v>0.3</v>
      </c>
      <c r="F26" s="32">
        <v>0.45</v>
      </c>
    </row>
    <row r="27" ht="18" spans="1:6">
      <c r="A27" s="7">
        <v>25</v>
      </c>
      <c r="B27" s="31" t="s">
        <v>110</v>
      </c>
      <c r="C27" s="8" t="s">
        <v>111</v>
      </c>
      <c r="D27" s="32">
        <v>0.3</v>
      </c>
      <c r="E27" s="32">
        <v>0.3</v>
      </c>
      <c r="F27" s="32">
        <v>0.4</v>
      </c>
    </row>
    <row r="28" ht="18" spans="1:6">
      <c r="A28" s="7">
        <v>26</v>
      </c>
      <c r="B28" s="31" t="s">
        <v>112</v>
      </c>
      <c r="C28" s="8" t="s">
        <v>113</v>
      </c>
      <c r="D28" s="32">
        <v>0.5</v>
      </c>
      <c r="E28" s="32">
        <v>0.3</v>
      </c>
      <c r="F28" s="32">
        <v>0.45</v>
      </c>
    </row>
    <row r="29" ht="18" spans="1:6">
      <c r="A29" s="7">
        <v>27</v>
      </c>
      <c r="B29" s="31" t="s">
        <v>114</v>
      </c>
      <c r="C29" s="8" t="s">
        <v>115</v>
      </c>
      <c r="D29" s="32">
        <v>0.5</v>
      </c>
      <c r="E29" s="32">
        <v>0.4</v>
      </c>
      <c r="F29" s="32">
        <v>0.45</v>
      </c>
    </row>
    <row r="30" ht="18" spans="1:6">
      <c r="A30" s="7">
        <v>28</v>
      </c>
      <c r="B30" s="31" t="s">
        <v>116</v>
      </c>
      <c r="C30" s="8" t="s">
        <v>117</v>
      </c>
      <c r="D30" s="32">
        <v>0.5</v>
      </c>
      <c r="E30" s="32">
        <v>0.45</v>
      </c>
      <c r="F30" s="32">
        <v>0.45</v>
      </c>
    </row>
    <row r="31" ht="18" spans="1:6">
      <c r="A31" s="7">
        <v>29</v>
      </c>
      <c r="B31" s="31" t="s">
        <v>118</v>
      </c>
      <c r="C31" s="8" t="s">
        <v>119</v>
      </c>
      <c r="D31" s="32">
        <v>0.5</v>
      </c>
      <c r="E31" s="32">
        <v>0.5</v>
      </c>
      <c r="F31" s="32">
        <v>0.5</v>
      </c>
    </row>
    <row r="32" ht="18" spans="1:6">
      <c r="A32" s="7">
        <v>30</v>
      </c>
      <c r="B32" s="31" t="s">
        <v>120</v>
      </c>
      <c r="C32" s="8" t="s">
        <v>121</v>
      </c>
      <c r="D32" s="32">
        <v>0.5</v>
      </c>
      <c r="E32" s="32">
        <v>0.4</v>
      </c>
      <c r="F32" s="32">
        <v>0.45</v>
      </c>
    </row>
    <row r="33" ht="18" spans="1:6">
      <c r="A33" s="7">
        <v>31</v>
      </c>
      <c r="B33" s="31" t="s">
        <v>122</v>
      </c>
      <c r="C33" s="8" t="s">
        <v>123</v>
      </c>
      <c r="D33" s="32">
        <v>0.4</v>
      </c>
      <c r="E33" s="32">
        <v>0.5</v>
      </c>
      <c r="F33" s="32">
        <v>0.5</v>
      </c>
    </row>
    <row r="34" ht="18" spans="1:6">
      <c r="A34" s="7">
        <v>32</v>
      </c>
      <c r="B34" s="31" t="s">
        <v>124</v>
      </c>
      <c r="C34" s="8" t="s">
        <v>125</v>
      </c>
      <c r="D34" s="32">
        <v>0.4</v>
      </c>
      <c r="E34" s="32">
        <v>0.4</v>
      </c>
      <c r="F34" s="32">
        <v>0.45</v>
      </c>
    </row>
    <row r="35" ht="18" spans="1:6">
      <c r="A35" s="7">
        <v>33</v>
      </c>
      <c r="B35" s="31" t="s">
        <v>126</v>
      </c>
      <c r="C35" s="8" t="s">
        <v>127</v>
      </c>
      <c r="D35" s="32">
        <v>0.4</v>
      </c>
      <c r="E35" s="32">
        <v>0.45</v>
      </c>
      <c r="F35" s="32">
        <v>0.45</v>
      </c>
    </row>
    <row r="36" ht="18" spans="1:6">
      <c r="A36" s="7">
        <v>34</v>
      </c>
      <c r="B36" s="31" t="s">
        <v>128</v>
      </c>
      <c r="C36" s="8" t="s">
        <v>129</v>
      </c>
      <c r="D36" s="32">
        <v>0.4</v>
      </c>
      <c r="E36" s="32">
        <v>0</v>
      </c>
      <c r="F36" s="32">
        <v>0.45</v>
      </c>
    </row>
    <row r="37" ht="18" spans="1:6">
      <c r="A37" s="7">
        <v>35</v>
      </c>
      <c r="B37" s="31" t="s">
        <v>130</v>
      </c>
      <c r="C37" s="8" t="s">
        <v>131</v>
      </c>
      <c r="D37" s="32">
        <v>0.5</v>
      </c>
      <c r="E37" s="32">
        <v>0</v>
      </c>
      <c r="F37" s="32">
        <v>0</v>
      </c>
    </row>
    <row r="38" ht="18" spans="1:6">
      <c r="A38" s="7">
        <v>36</v>
      </c>
      <c r="B38" s="31" t="s">
        <v>132</v>
      </c>
      <c r="C38" s="8" t="s">
        <v>133</v>
      </c>
      <c r="D38" s="32">
        <v>0.5</v>
      </c>
      <c r="E38" s="32">
        <v>0.35</v>
      </c>
      <c r="F38" s="32">
        <v>0.45</v>
      </c>
    </row>
    <row r="39" ht="18" spans="1:6">
      <c r="A39" s="7">
        <v>37</v>
      </c>
      <c r="B39" s="31" t="s">
        <v>134</v>
      </c>
      <c r="C39" s="8" t="s">
        <v>135</v>
      </c>
      <c r="D39" s="32">
        <v>0.5</v>
      </c>
      <c r="E39" s="32">
        <v>0.4</v>
      </c>
      <c r="F39" s="32">
        <v>0.4</v>
      </c>
    </row>
    <row r="40" ht="18" spans="1:6">
      <c r="A40" s="7">
        <v>38</v>
      </c>
      <c r="B40" s="31" t="s">
        <v>136</v>
      </c>
      <c r="C40" s="8" t="s">
        <v>137</v>
      </c>
      <c r="D40" s="32">
        <v>0.3</v>
      </c>
      <c r="E40" s="32">
        <v>0.4</v>
      </c>
      <c r="F40" s="32">
        <v>0.45</v>
      </c>
    </row>
    <row r="41" ht="18" spans="1:6">
      <c r="A41" s="7">
        <v>39</v>
      </c>
      <c r="B41" s="31" t="s">
        <v>138</v>
      </c>
      <c r="C41" s="8" t="s">
        <v>139</v>
      </c>
      <c r="D41" s="32">
        <v>0.4</v>
      </c>
      <c r="E41" s="32">
        <v>0.4</v>
      </c>
      <c r="F41" s="32">
        <v>0.4</v>
      </c>
    </row>
  </sheetData>
  <mergeCells count="1">
    <mergeCell ref="A1:F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799951170384838"/>
  </sheetPr>
  <dimension ref="A1:D41"/>
  <sheetViews>
    <sheetView workbookViewId="0">
      <selection activeCell="D12" sqref="D12"/>
    </sheetView>
  </sheetViews>
  <sheetFormatPr defaultColWidth="9.33653846153846" defaultRowHeight="15.2" outlineLevelCol="3"/>
  <cols>
    <col min="1" max="1" width="6" customWidth="1"/>
    <col min="2" max="2" width="15.1634615384615" customWidth="1"/>
    <col min="3" max="3" width="35.1634615384615" customWidth="1"/>
    <col min="4" max="4" width="19.1634615384615" customWidth="1"/>
  </cols>
  <sheetData>
    <row r="1" ht="23.2" spans="1:4">
      <c r="A1" s="29" t="s">
        <v>140</v>
      </c>
      <c r="B1" s="29"/>
      <c r="C1" s="29"/>
      <c r="D1" s="29"/>
    </row>
    <row r="2" ht="18" spans="1:4">
      <c r="A2" s="30" t="s">
        <v>10</v>
      </c>
      <c r="B2" s="30" t="s">
        <v>11</v>
      </c>
      <c r="C2" s="30" t="s">
        <v>12</v>
      </c>
      <c r="D2" s="30" t="s">
        <v>141</v>
      </c>
    </row>
    <row r="3" ht="18" spans="1:4">
      <c r="A3" s="7">
        <v>1</v>
      </c>
      <c r="B3" s="31" t="s">
        <v>62</v>
      </c>
      <c r="C3" s="8" t="s">
        <v>63</v>
      </c>
      <c r="D3" s="32">
        <v>0.5</v>
      </c>
    </row>
    <row r="4" ht="18" spans="1:4">
      <c r="A4" s="7">
        <v>2</v>
      </c>
      <c r="B4" s="31" t="s">
        <v>64</v>
      </c>
      <c r="C4" s="8" t="s">
        <v>65</v>
      </c>
      <c r="D4" s="32">
        <v>1</v>
      </c>
    </row>
    <row r="5" ht="18" spans="1:4">
      <c r="A5" s="7">
        <v>3</v>
      </c>
      <c r="B5" s="31" t="s">
        <v>66</v>
      </c>
      <c r="C5" s="8" t="s">
        <v>67</v>
      </c>
      <c r="D5" s="32">
        <v>0.5</v>
      </c>
    </row>
    <row r="6" ht="18" spans="1:4">
      <c r="A6" s="7">
        <v>4</v>
      </c>
      <c r="B6" s="31" t="s">
        <v>68</v>
      </c>
      <c r="C6" s="8" t="s">
        <v>69</v>
      </c>
      <c r="D6" s="32">
        <v>1</v>
      </c>
    </row>
    <row r="7" ht="18" spans="1:4">
      <c r="A7" s="7">
        <v>5</v>
      </c>
      <c r="B7" s="31" t="s">
        <v>70</v>
      </c>
      <c r="C7" s="8" t="s">
        <v>71</v>
      </c>
      <c r="D7" s="32">
        <v>0.75</v>
      </c>
    </row>
    <row r="8" ht="18" spans="1:4">
      <c r="A8" s="7">
        <v>6</v>
      </c>
      <c r="B8" s="31" t="s">
        <v>72</v>
      </c>
      <c r="C8" s="8" t="s">
        <v>73</v>
      </c>
      <c r="D8" s="32">
        <v>1.2</v>
      </c>
    </row>
    <row r="9" ht="18" spans="1:4">
      <c r="A9" s="7">
        <v>7</v>
      </c>
      <c r="B9" s="31" t="s">
        <v>74</v>
      </c>
      <c r="C9" s="8" t="s">
        <v>75</v>
      </c>
      <c r="D9" s="32">
        <v>1</v>
      </c>
    </row>
    <row r="10" ht="18" spans="1:4">
      <c r="A10" s="7">
        <v>8</v>
      </c>
      <c r="B10" s="31" t="s">
        <v>76</v>
      </c>
      <c r="C10" s="8" t="s">
        <v>77</v>
      </c>
      <c r="D10" s="32">
        <v>1</v>
      </c>
    </row>
    <row r="11" ht="18" spans="1:4">
      <c r="A11" s="7">
        <v>9</v>
      </c>
      <c r="B11" s="31" t="s">
        <v>78</v>
      </c>
      <c r="C11" s="8" t="s">
        <v>79</v>
      </c>
      <c r="D11" s="32">
        <v>1</v>
      </c>
    </row>
    <row r="12" ht="18" spans="1:4">
      <c r="A12" s="7">
        <v>10</v>
      </c>
      <c r="B12" s="31" t="s">
        <v>80</v>
      </c>
      <c r="C12" s="8" t="s">
        <v>81</v>
      </c>
      <c r="D12" s="33">
        <v>0</v>
      </c>
    </row>
    <row r="13" ht="18" spans="1:4">
      <c r="A13" s="7">
        <v>11</v>
      </c>
      <c r="B13" s="31" t="s">
        <v>82</v>
      </c>
      <c r="C13" s="8" t="s">
        <v>83</v>
      </c>
      <c r="D13" s="32">
        <v>0.75</v>
      </c>
    </row>
    <row r="14" ht="18" spans="1:4">
      <c r="A14" s="7">
        <v>12</v>
      </c>
      <c r="B14" s="31" t="s">
        <v>84</v>
      </c>
      <c r="C14" s="8" t="s">
        <v>85</v>
      </c>
      <c r="D14" s="32">
        <v>0.3</v>
      </c>
    </row>
    <row r="15" ht="18" spans="1:4">
      <c r="A15" s="7">
        <v>13</v>
      </c>
      <c r="B15" s="31" t="s">
        <v>86</v>
      </c>
      <c r="C15" s="8" t="s">
        <v>87</v>
      </c>
      <c r="D15" s="32">
        <v>1.2</v>
      </c>
    </row>
    <row r="16" ht="18" spans="1:4">
      <c r="A16" s="7">
        <v>14</v>
      </c>
      <c r="B16" s="31" t="s">
        <v>88</v>
      </c>
      <c r="C16" s="8" t="s">
        <v>89</v>
      </c>
      <c r="D16" s="32">
        <v>0.3</v>
      </c>
    </row>
    <row r="17" ht="18" spans="1:4">
      <c r="A17" s="7">
        <v>15</v>
      </c>
      <c r="B17" s="31" t="s">
        <v>90</v>
      </c>
      <c r="C17" s="8" t="s">
        <v>91</v>
      </c>
      <c r="D17" s="32">
        <v>0.3</v>
      </c>
    </row>
    <row r="18" ht="18" spans="1:4">
      <c r="A18" s="7">
        <v>16</v>
      </c>
      <c r="B18" s="31" t="s">
        <v>92</v>
      </c>
      <c r="C18" s="8" t="s">
        <v>93</v>
      </c>
      <c r="D18" s="32">
        <v>1</v>
      </c>
    </row>
    <row r="19" ht="18" spans="1:4">
      <c r="A19" s="7">
        <v>17</v>
      </c>
      <c r="B19" s="31" t="s">
        <v>94</v>
      </c>
      <c r="C19" s="8" t="s">
        <v>95</v>
      </c>
      <c r="D19" s="32">
        <v>1.5</v>
      </c>
    </row>
    <row r="20" ht="18" spans="1:4">
      <c r="A20" s="7">
        <v>18</v>
      </c>
      <c r="B20" s="31" t="s">
        <v>96</v>
      </c>
      <c r="C20" s="8" t="s">
        <v>97</v>
      </c>
      <c r="D20" s="32">
        <v>0.3</v>
      </c>
    </row>
    <row r="21" ht="18" spans="1:4">
      <c r="A21" s="7">
        <v>19</v>
      </c>
      <c r="B21" s="31" t="s">
        <v>98</v>
      </c>
      <c r="C21" s="8" t="s">
        <v>99</v>
      </c>
      <c r="D21" s="32">
        <v>1.35</v>
      </c>
    </row>
    <row r="22" ht="18" spans="1:4">
      <c r="A22" s="7">
        <v>20</v>
      </c>
      <c r="B22" s="31" t="s">
        <v>100</v>
      </c>
      <c r="C22" s="8" t="s">
        <v>101</v>
      </c>
      <c r="D22" s="32">
        <v>0.85</v>
      </c>
    </row>
    <row r="23" ht="18" spans="1:4">
      <c r="A23" s="7">
        <v>21</v>
      </c>
      <c r="B23" s="31" t="s">
        <v>102</v>
      </c>
      <c r="C23" s="8" t="s">
        <v>103</v>
      </c>
      <c r="D23" s="32">
        <v>1.35</v>
      </c>
    </row>
    <row r="24" ht="18" spans="1:4">
      <c r="A24" s="7">
        <v>22</v>
      </c>
      <c r="B24" s="31" t="s">
        <v>104</v>
      </c>
      <c r="C24" s="8" t="s">
        <v>105</v>
      </c>
      <c r="D24" s="32">
        <v>0</v>
      </c>
    </row>
    <row r="25" ht="18" spans="1:4">
      <c r="A25" s="7">
        <v>23</v>
      </c>
      <c r="B25" s="31" t="s">
        <v>106</v>
      </c>
      <c r="C25" s="8" t="s">
        <v>107</v>
      </c>
      <c r="D25" s="32">
        <v>1.5</v>
      </c>
    </row>
    <row r="26" ht="18" spans="1:4">
      <c r="A26" s="7">
        <v>24</v>
      </c>
      <c r="B26" s="31" t="s">
        <v>108</v>
      </c>
      <c r="C26" s="8" t="s">
        <v>109</v>
      </c>
      <c r="D26" s="32">
        <v>1.2</v>
      </c>
    </row>
    <row r="27" ht="18" spans="1:4">
      <c r="A27" s="7">
        <v>25</v>
      </c>
      <c r="B27" s="31" t="s">
        <v>110</v>
      </c>
      <c r="C27" s="8" t="s">
        <v>111</v>
      </c>
      <c r="D27" s="32">
        <v>0.75</v>
      </c>
    </row>
    <row r="28" ht="18" spans="1:4">
      <c r="A28" s="7">
        <v>26</v>
      </c>
      <c r="B28" s="31" t="s">
        <v>112</v>
      </c>
      <c r="C28" s="8" t="s">
        <v>113</v>
      </c>
      <c r="D28" s="32">
        <v>1</v>
      </c>
    </row>
    <row r="29" ht="18" spans="1:4">
      <c r="A29" s="7">
        <v>27</v>
      </c>
      <c r="B29" s="31" t="s">
        <v>114</v>
      </c>
      <c r="C29" s="8" t="s">
        <v>115</v>
      </c>
      <c r="D29" s="32">
        <v>1.5</v>
      </c>
    </row>
    <row r="30" ht="18" spans="1:4">
      <c r="A30" s="7">
        <v>28</v>
      </c>
      <c r="B30" s="31" t="s">
        <v>116</v>
      </c>
      <c r="C30" s="8" t="s">
        <v>117</v>
      </c>
      <c r="D30" s="32">
        <v>1</v>
      </c>
    </row>
    <row r="31" ht="18" spans="1:4">
      <c r="A31" s="7">
        <v>29</v>
      </c>
      <c r="B31" s="31" t="s">
        <v>118</v>
      </c>
      <c r="C31" s="8" t="s">
        <v>119</v>
      </c>
      <c r="D31" s="33">
        <v>0</v>
      </c>
    </row>
    <row r="32" ht="18" spans="1:4">
      <c r="A32" s="7">
        <v>30</v>
      </c>
      <c r="B32" s="31" t="s">
        <v>120</v>
      </c>
      <c r="C32" s="8" t="s">
        <v>121</v>
      </c>
      <c r="D32" s="32">
        <v>1</v>
      </c>
    </row>
    <row r="33" ht="18" spans="1:4">
      <c r="A33" s="7">
        <v>31</v>
      </c>
      <c r="B33" s="31" t="s">
        <v>122</v>
      </c>
      <c r="C33" s="8" t="s">
        <v>123</v>
      </c>
      <c r="D33" s="32">
        <v>1</v>
      </c>
    </row>
    <row r="34" ht="18" spans="1:4">
      <c r="A34" s="7">
        <v>32</v>
      </c>
      <c r="B34" s="31" t="s">
        <v>124</v>
      </c>
      <c r="C34" s="8" t="s">
        <v>125</v>
      </c>
      <c r="D34" s="32">
        <v>1</v>
      </c>
    </row>
    <row r="35" ht="18" spans="1:4">
      <c r="A35" s="7">
        <v>33</v>
      </c>
      <c r="B35" s="31" t="s">
        <v>126</v>
      </c>
      <c r="C35" s="8" t="s">
        <v>127</v>
      </c>
      <c r="D35" s="32">
        <v>1</v>
      </c>
    </row>
    <row r="36" ht="18" spans="1:4">
      <c r="A36" s="7">
        <v>34</v>
      </c>
      <c r="B36" s="31" t="s">
        <v>128</v>
      </c>
      <c r="C36" s="8" t="s">
        <v>129</v>
      </c>
      <c r="D36" s="32">
        <v>0.75</v>
      </c>
    </row>
    <row r="37" ht="18" spans="1:4">
      <c r="A37" s="7">
        <v>35</v>
      </c>
      <c r="B37" s="31" t="s">
        <v>130</v>
      </c>
      <c r="C37" s="8" t="s">
        <v>131</v>
      </c>
      <c r="D37" s="32">
        <v>0</v>
      </c>
    </row>
    <row r="38" ht="18" spans="1:4">
      <c r="A38" s="7">
        <v>36</v>
      </c>
      <c r="B38" s="31" t="s">
        <v>132</v>
      </c>
      <c r="C38" s="8" t="s">
        <v>133</v>
      </c>
      <c r="D38" s="32">
        <v>0.5</v>
      </c>
    </row>
    <row r="39" ht="18" spans="1:4">
      <c r="A39" s="7">
        <v>37</v>
      </c>
      <c r="B39" s="31" t="s">
        <v>134</v>
      </c>
      <c r="C39" s="8" t="s">
        <v>135</v>
      </c>
      <c r="D39" s="32">
        <v>0.3</v>
      </c>
    </row>
    <row r="40" ht="18" spans="1:4">
      <c r="A40" s="7">
        <v>38</v>
      </c>
      <c r="B40" s="31" t="s">
        <v>136</v>
      </c>
      <c r="C40" s="8" t="s">
        <v>137</v>
      </c>
      <c r="D40" s="32">
        <v>1</v>
      </c>
    </row>
    <row r="41" ht="18" spans="1:4">
      <c r="A41" s="7">
        <v>39</v>
      </c>
      <c r="B41" s="31" t="s">
        <v>138</v>
      </c>
      <c r="C41" s="8" t="s">
        <v>139</v>
      </c>
      <c r="D41" s="32">
        <v>0.75</v>
      </c>
    </row>
  </sheetData>
  <mergeCells count="1">
    <mergeCell ref="A1:D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45066682943"/>
  </sheetPr>
  <dimension ref="A1:D41"/>
  <sheetViews>
    <sheetView topLeftCell="A12" workbookViewId="0">
      <selection activeCell="D12" sqref="D12"/>
    </sheetView>
  </sheetViews>
  <sheetFormatPr defaultColWidth="9.33653846153846" defaultRowHeight="15.2" outlineLevelCol="3"/>
  <cols>
    <col min="1" max="1" width="7.66346153846154" customWidth="1"/>
    <col min="2" max="2" width="14" customWidth="1"/>
    <col min="3" max="3" width="32.3365384615385" customWidth="1"/>
    <col min="4" max="4" width="21.3365384615385" customWidth="1"/>
    <col min="5" max="5" width="45.8365384615385" customWidth="1"/>
  </cols>
  <sheetData>
    <row r="1" ht="23.2" spans="1:4">
      <c r="A1" s="26" t="s">
        <v>142</v>
      </c>
      <c r="B1" s="26"/>
      <c r="C1" s="26"/>
      <c r="D1" s="26"/>
    </row>
    <row r="2" ht="18" spans="1:4">
      <c r="A2" s="27" t="s">
        <v>10</v>
      </c>
      <c r="B2" s="27" t="s">
        <v>11</v>
      </c>
      <c r="C2" s="27" t="s">
        <v>12</v>
      </c>
      <c r="D2" s="27" t="s">
        <v>143</v>
      </c>
    </row>
    <row r="3" ht="18" spans="1:4">
      <c r="A3" s="7">
        <v>1</v>
      </c>
      <c r="B3" s="8" t="s">
        <v>62</v>
      </c>
      <c r="C3" s="8" t="s">
        <v>63</v>
      </c>
      <c r="D3" s="28">
        <v>4.2</v>
      </c>
    </row>
    <row r="4" ht="18" spans="1:4">
      <c r="A4" s="7">
        <v>2</v>
      </c>
      <c r="B4" s="8" t="s">
        <v>64</v>
      </c>
      <c r="C4" s="8" t="s">
        <v>65</v>
      </c>
      <c r="D4" s="28">
        <v>5.8</v>
      </c>
    </row>
    <row r="5" ht="18" spans="1:4">
      <c r="A5" s="7">
        <v>3</v>
      </c>
      <c r="B5" s="8" t="s">
        <v>66</v>
      </c>
      <c r="C5" s="8" t="s">
        <v>67</v>
      </c>
      <c r="D5" s="28">
        <v>5.8</v>
      </c>
    </row>
    <row r="6" ht="18" spans="1:4">
      <c r="A6" s="7">
        <v>4</v>
      </c>
      <c r="B6" s="8" t="s">
        <v>68</v>
      </c>
      <c r="C6" s="8" t="s">
        <v>69</v>
      </c>
      <c r="D6" s="28">
        <v>4.5</v>
      </c>
    </row>
    <row r="7" ht="18" spans="1:4">
      <c r="A7" s="7">
        <v>5</v>
      </c>
      <c r="B7" s="8" t="s">
        <v>70</v>
      </c>
      <c r="C7" s="8" t="s">
        <v>71</v>
      </c>
      <c r="D7" s="28">
        <v>5.5</v>
      </c>
    </row>
    <row r="8" ht="18" spans="1:4">
      <c r="A8" s="7">
        <v>6</v>
      </c>
      <c r="B8" s="8" t="s">
        <v>72</v>
      </c>
      <c r="C8" s="8" t="s">
        <v>73</v>
      </c>
      <c r="D8" s="28">
        <v>7.5</v>
      </c>
    </row>
    <row r="9" ht="18" spans="1:4">
      <c r="A9" s="7">
        <v>7</v>
      </c>
      <c r="B9" s="8" t="s">
        <v>74</v>
      </c>
      <c r="C9" s="8" t="s">
        <v>75</v>
      </c>
      <c r="D9" s="28">
        <v>5.3</v>
      </c>
    </row>
    <row r="10" ht="18" spans="1:4">
      <c r="A10" s="7">
        <v>8</v>
      </c>
      <c r="B10" s="8" t="s">
        <v>76</v>
      </c>
      <c r="C10" s="8" t="s">
        <v>77</v>
      </c>
      <c r="D10" s="28">
        <v>7.7</v>
      </c>
    </row>
    <row r="11" ht="18" spans="1:4">
      <c r="A11" s="7">
        <v>9</v>
      </c>
      <c r="B11" s="8" t="s">
        <v>78</v>
      </c>
      <c r="C11" s="8" t="s">
        <v>79</v>
      </c>
      <c r="D11" s="28">
        <v>-3</v>
      </c>
    </row>
    <row r="12" ht="18" spans="1:4">
      <c r="A12" s="7">
        <v>10</v>
      </c>
      <c r="B12" s="8" t="s">
        <v>80</v>
      </c>
      <c r="C12" s="8" t="s">
        <v>81</v>
      </c>
      <c r="D12" s="28">
        <v>6.8</v>
      </c>
    </row>
    <row r="13" ht="18" spans="1:4">
      <c r="A13" s="7">
        <v>11</v>
      </c>
      <c r="B13" s="8" t="s">
        <v>82</v>
      </c>
      <c r="C13" s="8" t="s">
        <v>83</v>
      </c>
      <c r="D13" s="28">
        <v>6.3</v>
      </c>
    </row>
    <row r="14" ht="18" spans="1:4">
      <c r="A14" s="7">
        <v>12</v>
      </c>
      <c r="B14" s="8" t="s">
        <v>84</v>
      </c>
      <c r="C14" s="8" t="s">
        <v>85</v>
      </c>
      <c r="D14" s="28">
        <v>8.3</v>
      </c>
    </row>
    <row r="15" ht="18" spans="1:4">
      <c r="A15" s="7">
        <v>13</v>
      </c>
      <c r="B15" s="8" t="s">
        <v>86</v>
      </c>
      <c r="C15" s="8" t="s">
        <v>87</v>
      </c>
      <c r="D15" s="28">
        <v>5.5</v>
      </c>
    </row>
    <row r="16" ht="18" spans="1:4">
      <c r="A16" s="7">
        <v>14</v>
      </c>
      <c r="B16" s="8" t="s">
        <v>88</v>
      </c>
      <c r="C16" s="8" t="s">
        <v>89</v>
      </c>
      <c r="D16" s="28">
        <v>6</v>
      </c>
    </row>
    <row r="17" ht="18" spans="1:4">
      <c r="A17" s="7">
        <v>15</v>
      </c>
      <c r="B17" s="8" t="s">
        <v>90</v>
      </c>
      <c r="C17" s="8" t="s">
        <v>91</v>
      </c>
      <c r="D17" s="28">
        <v>-3</v>
      </c>
    </row>
    <row r="18" ht="18" spans="1:4">
      <c r="A18" s="7">
        <v>16</v>
      </c>
      <c r="B18" s="8" t="s">
        <v>92</v>
      </c>
      <c r="C18" s="8" t="s">
        <v>93</v>
      </c>
      <c r="D18" s="28">
        <v>5.7</v>
      </c>
    </row>
    <row r="19" ht="18" spans="1:4">
      <c r="A19" s="7">
        <v>17</v>
      </c>
      <c r="B19" s="8" t="s">
        <v>94</v>
      </c>
      <c r="C19" s="8" t="s">
        <v>95</v>
      </c>
      <c r="D19" s="28">
        <v>7</v>
      </c>
    </row>
    <row r="20" ht="18" spans="1:4">
      <c r="A20" s="7">
        <v>18</v>
      </c>
      <c r="B20" s="8" t="s">
        <v>96</v>
      </c>
      <c r="C20" s="8" t="s">
        <v>97</v>
      </c>
      <c r="D20" s="28">
        <v>6.5</v>
      </c>
    </row>
    <row r="21" ht="18" spans="1:4">
      <c r="A21" s="7">
        <v>19</v>
      </c>
      <c r="B21" s="8" t="s">
        <v>98</v>
      </c>
      <c r="C21" s="8" t="s">
        <v>99</v>
      </c>
      <c r="D21" s="28">
        <v>-3</v>
      </c>
    </row>
    <row r="22" ht="18" spans="1:4">
      <c r="A22" s="7">
        <v>20</v>
      </c>
      <c r="B22" s="8" t="s">
        <v>100</v>
      </c>
      <c r="C22" s="8" t="s">
        <v>101</v>
      </c>
      <c r="D22" s="28">
        <v>6.5</v>
      </c>
    </row>
    <row r="23" ht="18" spans="1:4">
      <c r="A23" s="7">
        <v>21</v>
      </c>
      <c r="B23" s="8" t="s">
        <v>102</v>
      </c>
      <c r="C23" s="8" t="s">
        <v>103</v>
      </c>
      <c r="D23" s="28">
        <v>6.7</v>
      </c>
    </row>
    <row r="24" ht="18" spans="1:4">
      <c r="A24" s="7">
        <v>22</v>
      </c>
      <c r="B24" s="8" t="s">
        <v>104</v>
      </c>
      <c r="C24" s="8" t="s">
        <v>105</v>
      </c>
      <c r="D24" s="28">
        <v>4.5</v>
      </c>
    </row>
    <row r="25" ht="18" spans="1:4">
      <c r="A25" s="7">
        <v>23</v>
      </c>
      <c r="B25" s="8" t="s">
        <v>106</v>
      </c>
      <c r="C25" s="8" t="s">
        <v>107</v>
      </c>
      <c r="D25" s="28">
        <v>7.5</v>
      </c>
    </row>
    <row r="26" ht="18" spans="1:4">
      <c r="A26" s="7">
        <v>24</v>
      </c>
      <c r="B26" s="8" t="s">
        <v>108</v>
      </c>
      <c r="C26" s="8" t="s">
        <v>109</v>
      </c>
      <c r="D26" s="28">
        <v>8.8</v>
      </c>
    </row>
    <row r="27" ht="18" spans="1:4">
      <c r="A27" s="7">
        <v>25</v>
      </c>
      <c r="B27" s="8" t="s">
        <v>110</v>
      </c>
      <c r="C27" s="8" t="s">
        <v>111</v>
      </c>
      <c r="D27" s="28">
        <v>6.8</v>
      </c>
    </row>
    <row r="28" ht="18" spans="1:4">
      <c r="A28" s="7">
        <v>26</v>
      </c>
      <c r="B28" s="8" t="s">
        <v>112</v>
      </c>
      <c r="C28" s="8" t="s">
        <v>113</v>
      </c>
      <c r="D28" s="28">
        <v>7.8</v>
      </c>
    </row>
    <row r="29" ht="18" spans="1:4">
      <c r="A29" s="7">
        <v>27</v>
      </c>
      <c r="B29" s="8" t="s">
        <v>114</v>
      </c>
      <c r="C29" s="8" t="s">
        <v>115</v>
      </c>
      <c r="D29" s="28">
        <v>8.8</v>
      </c>
    </row>
    <row r="30" ht="18" spans="1:4">
      <c r="A30" s="7">
        <v>28</v>
      </c>
      <c r="B30" s="8" t="s">
        <v>116</v>
      </c>
      <c r="C30" s="8" t="s">
        <v>117</v>
      </c>
      <c r="D30" s="28">
        <v>7.8</v>
      </c>
    </row>
    <row r="31" ht="18" spans="1:4">
      <c r="A31" s="7">
        <v>29</v>
      </c>
      <c r="B31" s="8" t="s">
        <v>118</v>
      </c>
      <c r="C31" s="8" t="s">
        <v>119</v>
      </c>
      <c r="D31" s="28">
        <v>7.7</v>
      </c>
    </row>
    <row r="32" ht="18" spans="1:4">
      <c r="A32" s="7">
        <v>30</v>
      </c>
      <c r="B32" s="8" t="s">
        <v>120</v>
      </c>
      <c r="C32" s="8" t="s">
        <v>121</v>
      </c>
      <c r="D32" s="28">
        <v>-3</v>
      </c>
    </row>
    <row r="33" ht="18" spans="1:4">
      <c r="A33" s="7">
        <v>31</v>
      </c>
      <c r="B33" s="8" t="s">
        <v>122</v>
      </c>
      <c r="C33" s="8" t="s">
        <v>123</v>
      </c>
      <c r="D33" s="28">
        <v>9.2</v>
      </c>
    </row>
    <row r="34" ht="18" spans="1:4">
      <c r="A34" s="7">
        <v>32</v>
      </c>
      <c r="B34" s="8" t="s">
        <v>124</v>
      </c>
      <c r="C34" s="8" t="s">
        <v>125</v>
      </c>
      <c r="D34" s="28">
        <v>7.5</v>
      </c>
    </row>
    <row r="35" ht="18" spans="1:4">
      <c r="A35" s="7">
        <v>33</v>
      </c>
      <c r="B35" s="8" t="s">
        <v>126</v>
      </c>
      <c r="C35" s="8" t="s">
        <v>127</v>
      </c>
      <c r="D35" s="28">
        <v>-3</v>
      </c>
    </row>
    <row r="36" ht="18" spans="1:4">
      <c r="A36" s="7">
        <v>34</v>
      </c>
      <c r="B36" s="8" t="s">
        <v>128</v>
      </c>
      <c r="C36" s="8" t="s">
        <v>129</v>
      </c>
      <c r="D36" s="28">
        <v>8.3</v>
      </c>
    </row>
    <row r="37" ht="18" spans="1:4">
      <c r="A37" s="7">
        <v>35</v>
      </c>
      <c r="B37" s="8" t="s">
        <v>130</v>
      </c>
      <c r="C37" s="8" t="s">
        <v>131</v>
      </c>
      <c r="D37" s="28">
        <v>7.5</v>
      </c>
    </row>
    <row r="38" ht="18" spans="1:4">
      <c r="A38" s="7">
        <v>36</v>
      </c>
      <c r="B38" s="8" t="s">
        <v>132</v>
      </c>
      <c r="C38" s="8" t="s">
        <v>133</v>
      </c>
      <c r="D38" s="28">
        <v>5.5</v>
      </c>
    </row>
    <row r="39" ht="18" spans="1:4">
      <c r="A39" s="7">
        <v>37</v>
      </c>
      <c r="B39" s="8" t="s">
        <v>134</v>
      </c>
      <c r="C39" s="8" t="s">
        <v>135</v>
      </c>
      <c r="D39" s="28">
        <v>6.7</v>
      </c>
    </row>
    <row r="40" ht="18" spans="1:4">
      <c r="A40" s="7">
        <v>38</v>
      </c>
      <c r="B40" s="8" t="s">
        <v>136</v>
      </c>
      <c r="C40" s="8" t="s">
        <v>137</v>
      </c>
      <c r="D40" s="28">
        <v>5.5</v>
      </c>
    </row>
    <row r="41" ht="18" spans="1:4">
      <c r="A41" s="7">
        <v>39</v>
      </c>
      <c r="B41" s="8" t="s">
        <v>138</v>
      </c>
      <c r="C41" s="8" t="s">
        <v>139</v>
      </c>
      <c r="D41" s="28">
        <v>3.2</v>
      </c>
    </row>
  </sheetData>
  <mergeCells count="1">
    <mergeCell ref="A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A1:W52"/>
  <sheetViews>
    <sheetView zoomScale="93" zoomScaleNormal="93" workbookViewId="0">
      <selection activeCell="I7" sqref="I7"/>
    </sheetView>
  </sheetViews>
  <sheetFormatPr defaultColWidth="9.33653846153846" defaultRowHeight="15.2"/>
  <cols>
    <col min="1" max="1" width="18.8365384615385" customWidth="1"/>
    <col min="2" max="2" width="16.3365384615385" customWidth="1"/>
    <col min="3" max="3" width="34.8365384615385" customWidth="1"/>
    <col min="4" max="4" width="6.33653846153846" customWidth="1"/>
    <col min="5" max="5" width="27" customWidth="1"/>
    <col min="6" max="6" width="22.8365384615385" customWidth="1"/>
    <col min="7" max="7" width="6.33653846153846" customWidth="1"/>
    <col min="8" max="8" width="6" customWidth="1"/>
    <col min="9" max="9" width="57.6634615384615" customWidth="1"/>
    <col min="10" max="10" width="9.83653846153846" customWidth="1"/>
    <col min="11" max="11" width="83" customWidth="1"/>
    <col min="12" max="12" width="39.8365384615385" customWidth="1"/>
    <col min="13" max="15" width="14.6634615384615" customWidth="1"/>
    <col min="16" max="16" width="17.3365384615385" customWidth="1"/>
    <col min="17" max="17" width="12" customWidth="1"/>
    <col min="18" max="18" width="14.5" customWidth="1"/>
    <col min="19" max="19" width="33.6634615384615" customWidth="1"/>
    <col min="20" max="20" width="13.5" customWidth="1"/>
    <col min="21" max="21" width="11.1634615384615" customWidth="1"/>
  </cols>
  <sheetData>
    <row r="1" ht="23.2" spans="1:6">
      <c r="A1" s="1" t="s">
        <v>144</v>
      </c>
      <c r="B1" s="1"/>
      <c r="C1" s="1"/>
      <c r="D1" s="2"/>
      <c r="E1" s="9" t="s">
        <v>145</v>
      </c>
      <c r="F1" s="9"/>
    </row>
    <row r="2" ht="36" spans="1:6">
      <c r="A2" s="3" t="s">
        <v>19</v>
      </c>
      <c r="B2" s="3" t="s">
        <v>20</v>
      </c>
      <c r="C2" s="3" t="s">
        <v>146</v>
      </c>
      <c r="D2" s="2"/>
      <c r="E2" s="10" t="s">
        <v>147</v>
      </c>
      <c r="F2" s="10" t="s">
        <v>148</v>
      </c>
    </row>
    <row r="3" ht="17.6" spans="1:6">
      <c r="A3" s="4">
        <v>0</v>
      </c>
      <c r="B3" s="5" t="s">
        <v>149</v>
      </c>
      <c r="C3" s="4">
        <v>0</v>
      </c>
      <c r="D3" s="2"/>
      <c r="E3" s="11">
        <v>0</v>
      </c>
      <c r="F3" s="12">
        <v>1</v>
      </c>
    </row>
    <row r="4" ht="17.6" spans="1:6">
      <c r="A4" s="4">
        <v>4</v>
      </c>
      <c r="B4" s="5" t="s">
        <v>150</v>
      </c>
      <c r="C4" s="4">
        <v>1</v>
      </c>
      <c r="D4" s="2"/>
      <c r="E4" s="11">
        <v>1</v>
      </c>
      <c r="F4" s="12">
        <v>0.5</v>
      </c>
    </row>
    <row r="5" ht="17.6" spans="1:6">
      <c r="A5" s="4">
        <v>5</v>
      </c>
      <c r="B5" s="5" t="s">
        <v>151</v>
      </c>
      <c r="C5" s="4">
        <v>1.5</v>
      </c>
      <c r="D5" s="2"/>
      <c r="E5" s="11">
        <v>2</v>
      </c>
      <c r="F5" s="12">
        <v>0.25</v>
      </c>
    </row>
    <row r="6" ht="17.6" spans="1:6">
      <c r="A6" s="4">
        <v>5.5</v>
      </c>
      <c r="B6" s="5" t="s">
        <v>152</v>
      </c>
      <c r="C6" s="4">
        <v>2</v>
      </c>
      <c r="D6" s="2"/>
      <c r="E6" s="2"/>
      <c r="F6" s="2"/>
    </row>
    <row r="7" ht="17.6" spans="1:6">
      <c r="A7" s="4">
        <v>6.5</v>
      </c>
      <c r="B7" s="5" t="s">
        <v>153</v>
      </c>
      <c r="C7" s="4">
        <v>2.5</v>
      </c>
      <c r="D7" s="2"/>
      <c r="E7" s="2"/>
      <c r="F7" s="2"/>
    </row>
    <row r="8" ht="17.6" spans="1:6">
      <c r="A8" s="4">
        <v>7</v>
      </c>
      <c r="B8" s="5" t="s">
        <v>154</v>
      </c>
      <c r="C8" s="4">
        <v>3</v>
      </c>
      <c r="D8" s="2"/>
      <c r="E8" s="2"/>
      <c r="F8" s="2"/>
    </row>
    <row r="9" ht="17.6" spans="1:6">
      <c r="A9" s="4">
        <v>8</v>
      </c>
      <c r="B9" s="5" t="s">
        <v>155</v>
      </c>
      <c r="C9" s="4">
        <v>3.5</v>
      </c>
      <c r="D9" s="2"/>
      <c r="E9" s="2"/>
      <c r="F9" s="2"/>
    </row>
    <row r="10" ht="17.6" spans="1:6">
      <c r="A10" s="4">
        <v>9</v>
      </c>
      <c r="B10" s="5" t="s">
        <v>156</v>
      </c>
      <c r="C10" s="4">
        <v>4</v>
      </c>
      <c r="D10" s="2"/>
      <c r="E10" s="2"/>
      <c r="F10" s="2"/>
    </row>
    <row r="11" ht="17.6" spans="1:6">
      <c r="A11" s="6"/>
      <c r="B11" s="6"/>
      <c r="C11" s="6"/>
      <c r="D11" s="2"/>
      <c r="E11" s="2"/>
      <c r="F11" s="2"/>
    </row>
    <row r="12" ht="23.2" spans="1:6">
      <c r="A12" s="3" t="s">
        <v>157</v>
      </c>
      <c r="B12" s="3"/>
      <c r="C12" s="3"/>
      <c r="D12" s="2"/>
      <c r="E12" s="13" t="s">
        <v>158</v>
      </c>
      <c r="F12" s="14"/>
    </row>
    <row r="13" ht="18" spans="1:6">
      <c r="A13" s="3" t="s">
        <v>10</v>
      </c>
      <c r="B13" s="3" t="s">
        <v>11</v>
      </c>
      <c r="C13" s="3" t="s">
        <v>12</v>
      </c>
      <c r="D13" s="2"/>
      <c r="E13" s="3" t="s">
        <v>20</v>
      </c>
      <c r="F13" s="3" t="s">
        <v>159</v>
      </c>
    </row>
    <row r="14" ht="18" spans="1:6">
      <c r="A14" s="7">
        <v>1</v>
      </c>
      <c r="B14" s="8" t="s">
        <v>88</v>
      </c>
      <c r="C14" s="8" t="s">
        <v>89</v>
      </c>
      <c r="D14" s="2"/>
      <c r="E14" s="15" t="s">
        <v>156</v>
      </c>
      <c r="F14" s="4">
        <f>COUNTIF('Tổng hợp điểm'!K6:K45,E14)</f>
        <v>1</v>
      </c>
    </row>
    <row r="15" ht="18" spans="1:6">
      <c r="A15" s="7">
        <v>2</v>
      </c>
      <c r="B15" s="8" t="s">
        <v>68</v>
      </c>
      <c r="C15" s="8" t="s">
        <v>69</v>
      </c>
      <c r="D15" s="2"/>
      <c r="E15" s="15" t="s">
        <v>155</v>
      </c>
      <c r="F15" s="4">
        <f>COUNTIF('Tổng hợp điểm'!K6:K46,E15)</f>
        <v>4</v>
      </c>
    </row>
    <row r="16" ht="18" spans="1:6">
      <c r="A16" s="7">
        <v>3</v>
      </c>
      <c r="B16" s="8" t="s">
        <v>112</v>
      </c>
      <c r="C16" s="8" t="s">
        <v>113</v>
      </c>
      <c r="D16" s="2"/>
      <c r="E16" s="15" t="s">
        <v>154</v>
      </c>
      <c r="F16" s="4">
        <f>COUNTIF('Tổng hợp điểm'!K6:K47,E16)</f>
        <v>8</v>
      </c>
    </row>
    <row r="17" ht="18" spans="1:6">
      <c r="A17" s="7">
        <v>4</v>
      </c>
      <c r="B17" s="8" t="s">
        <v>100</v>
      </c>
      <c r="C17" s="8" t="s">
        <v>101</v>
      </c>
      <c r="D17" s="2"/>
      <c r="E17" s="15" t="s">
        <v>153</v>
      </c>
      <c r="F17" s="4">
        <f>COUNTIF('Tổng hợp điểm'!K6:K48,E17)</f>
        <v>5</v>
      </c>
    </row>
    <row r="18" ht="18" spans="1:6">
      <c r="A18" s="7">
        <v>5</v>
      </c>
      <c r="B18" s="8" t="s">
        <v>110</v>
      </c>
      <c r="C18" s="8" t="s">
        <v>111</v>
      </c>
      <c r="D18" s="2"/>
      <c r="E18" s="15" t="s">
        <v>152</v>
      </c>
      <c r="F18" s="4">
        <f>COUNTIF('Tổng hợp điểm'!K6:K49,E18)</f>
        <v>10</v>
      </c>
    </row>
    <row r="19" ht="18" spans="1:6">
      <c r="A19" s="7">
        <v>6</v>
      </c>
      <c r="B19" s="8" t="s">
        <v>108</v>
      </c>
      <c r="C19" s="8" t="s">
        <v>109</v>
      </c>
      <c r="D19" s="2"/>
      <c r="E19" s="15" t="s">
        <v>151</v>
      </c>
      <c r="F19" s="4">
        <f>COUNTIF('Tổng hợp điểm'!K6:K50,E19)</f>
        <v>1</v>
      </c>
    </row>
    <row r="20" ht="18" spans="1:6">
      <c r="A20" s="7">
        <v>7</v>
      </c>
      <c r="B20" s="8" t="s">
        <v>134</v>
      </c>
      <c r="C20" s="8" t="s">
        <v>135</v>
      </c>
      <c r="D20" s="2"/>
      <c r="E20" s="15" t="s">
        <v>150</v>
      </c>
      <c r="F20" s="4">
        <f>COUNTIF('Tổng hợp điểm'!K6:K51,E20)</f>
        <v>1</v>
      </c>
    </row>
    <row r="21" ht="18" spans="1:6">
      <c r="A21" s="7">
        <v>8</v>
      </c>
      <c r="B21" s="8" t="s">
        <v>80</v>
      </c>
      <c r="C21" s="8" t="s">
        <v>81</v>
      </c>
      <c r="D21" s="2"/>
      <c r="E21" s="15" t="s">
        <v>149</v>
      </c>
      <c r="F21" s="4">
        <f>COUNTIF('Tổng hợp điểm'!K6:K52,E21)</f>
        <v>9</v>
      </c>
    </row>
    <row r="22" ht="18" spans="1:4">
      <c r="A22" s="7">
        <v>9</v>
      </c>
      <c r="B22" s="8" t="s">
        <v>118</v>
      </c>
      <c r="C22" s="8" t="s">
        <v>119</v>
      </c>
      <c r="D22" s="2"/>
    </row>
    <row r="23" ht="15.75" customHeight="1" spans="1:6">
      <c r="A23" s="7">
        <v>10</v>
      </c>
      <c r="B23" s="8" t="s">
        <v>106</v>
      </c>
      <c r="C23" s="8" t="s">
        <v>107</v>
      </c>
      <c r="D23" s="2"/>
      <c r="E23" s="16" t="s">
        <v>160</v>
      </c>
      <c r="F23" s="16"/>
    </row>
    <row r="24" ht="15.75" customHeight="1" spans="1:6">
      <c r="A24" s="7">
        <v>11</v>
      </c>
      <c r="B24" s="8" t="s">
        <v>74</v>
      </c>
      <c r="C24" s="8" t="s">
        <v>75</v>
      </c>
      <c r="D24" s="2"/>
      <c r="E24" s="17" t="s">
        <v>161</v>
      </c>
      <c r="F24" s="18">
        <f>COUNTIF('Tổng hợp điểm'!G6:G45,0)+COUNTIF('Tổng hợp điểm'!H6:H45,-3)</f>
        <v>9</v>
      </c>
    </row>
    <row r="25" ht="18" spans="1:11">
      <c r="A25" s="7">
        <v>12</v>
      </c>
      <c r="B25" s="8" t="s">
        <v>104</v>
      </c>
      <c r="C25" s="8" t="s">
        <v>105</v>
      </c>
      <c r="D25" s="2"/>
      <c r="E25" s="17"/>
      <c r="F25" s="18"/>
      <c r="K25" s="25"/>
    </row>
    <row r="26" ht="18" spans="1:6">
      <c r="A26" s="7">
        <v>13</v>
      </c>
      <c r="B26" s="8" t="s">
        <v>70</v>
      </c>
      <c r="C26" s="8" t="s">
        <v>71</v>
      </c>
      <c r="D26" s="2"/>
      <c r="E26" s="17"/>
      <c r="F26" s="18"/>
    </row>
    <row r="27" ht="15.75" customHeight="1" spans="1:6">
      <c r="A27" s="7">
        <v>14</v>
      </c>
      <c r="B27" s="8" t="s">
        <v>64</v>
      </c>
      <c r="C27" s="8" t="s">
        <v>65</v>
      </c>
      <c r="D27" s="2"/>
      <c r="E27" s="19" t="s">
        <v>162</v>
      </c>
      <c r="F27" s="20">
        <f>COUNTIFS('Tổng hợp điểm'!J7:J45,"&gt;=7",'Tổng hợp điểm'!K7:K45,"A")+COUNTIFS('Tổng hợp điểm'!J7:J45,"&gt;=7",'Tổng hợp điểm'!K7:K45,"B+")</f>
        <v>5</v>
      </c>
    </row>
    <row r="28" ht="18" spans="1:6">
      <c r="A28" s="7">
        <v>15</v>
      </c>
      <c r="B28" s="8" t="s">
        <v>102</v>
      </c>
      <c r="C28" s="8" t="s">
        <v>103</v>
      </c>
      <c r="D28" s="2"/>
      <c r="E28" s="21"/>
      <c r="F28" s="22"/>
    </row>
    <row r="29" ht="18" spans="1:6">
      <c r="A29" s="7">
        <v>16</v>
      </c>
      <c r="B29" s="8" t="s">
        <v>114</v>
      </c>
      <c r="C29" s="8" t="s">
        <v>115</v>
      </c>
      <c r="D29" s="2"/>
      <c r="E29" s="23"/>
      <c r="F29" s="24"/>
    </row>
    <row r="30" ht="18" spans="1:6">
      <c r="A30" s="7">
        <v>17</v>
      </c>
      <c r="B30" s="8" t="s">
        <v>132</v>
      </c>
      <c r="C30" s="8" t="s">
        <v>133</v>
      </c>
      <c r="D30" s="2"/>
      <c r="E30" s="2"/>
      <c r="F30" s="2"/>
    </row>
    <row r="31" ht="18" spans="1:6">
      <c r="A31" s="7">
        <v>18</v>
      </c>
      <c r="B31" s="8" t="s">
        <v>92</v>
      </c>
      <c r="C31" s="8" t="s">
        <v>93</v>
      </c>
      <c r="D31" s="2"/>
      <c r="E31" s="2"/>
      <c r="F31" s="2"/>
    </row>
    <row r="32" ht="18" spans="1:6">
      <c r="A32" s="7">
        <v>19</v>
      </c>
      <c r="B32" s="8" t="s">
        <v>90</v>
      </c>
      <c r="C32" s="8" t="s">
        <v>91</v>
      </c>
      <c r="D32" s="2"/>
      <c r="E32" s="2"/>
      <c r="F32" s="2"/>
    </row>
    <row r="33" ht="18" spans="1:6">
      <c r="A33" s="7">
        <v>20</v>
      </c>
      <c r="B33" s="8" t="s">
        <v>128</v>
      </c>
      <c r="C33" s="8" t="s">
        <v>129</v>
      </c>
      <c r="D33" s="2"/>
      <c r="E33" s="2"/>
      <c r="F33" s="2"/>
    </row>
    <row r="34" ht="18" spans="1:6">
      <c r="A34" s="7">
        <v>21</v>
      </c>
      <c r="B34" s="8" t="s">
        <v>94</v>
      </c>
      <c r="C34" s="8" t="s">
        <v>95</v>
      </c>
      <c r="D34" s="2"/>
      <c r="E34" s="2"/>
      <c r="F34" s="2"/>
    </row>
    <row r="35" ht="18" spans="1:6">
      <c r="A35" s="7">
        <v>22</v>
      </c>
      <c r="B35" s="8" t="s">
        <v>96</v>
      </c>
      <c r="C35" s="8" t="s">
        <v>97</v>
      </c>
      <c r="D35" s="2"/>
      <c r="E35" s="2"/>
      <c r="F35" s="2"/>
    </row>
    <row r="36" ht="18" spans="1:6">
      <c r="A36" s="7">
        <v>23</v>
      </c>
      <c r="B36" s="8" t="s">
        <v>120</v>
      </c>
      <c r="C36" s="8" t="s">
        <v>121</v>
      </c>
      <c r="D36" s="2"/>
      <c r="E36" s="2"/>
      <c r="F36" s="2"/>
    </row>
    <row r="37" ht="18" spans="1:6">
      <c r="A37" s="7">
        <v>24</v>
      </c>
      <c r="B37" s="8" t="s">
        <v>66</v>
      </c>
      <c r="C37" s="8" t="s">
        <v>67</v>
      </c>
      <c r="D37" s="2"/>
      <c r="E37" s="2"/>
      <c r="F37" s="2"/>
    </row>
    <row r="38" ht="18" spans="1:5">
      <c r="A38" s="7">
        <v>25</v>
      </c>
      <c r="B38" s="8" t="s">
        <v>136</v>
      </c>
      <c r="C38" s="8" t="s">
        <v>137</v>
      </c>
      <c r="D38" s="2"/>
      <c r="E38" s="2"/>
    </row>
    <row r="39" ht="15.75" customHeight="1" spans="1:23">
      <c r="A39" s="7">
        <v>26</v>
      </c>
      <c r="B39" s="8" t="s">
        <v>62</v>
      </c>
      <c r="C39" s="8" t="s">
        <v>63</v>
      </c>
      <c r="D39" s="2"/>
      <c r="E39" s="2"/>
      <c r="U39" s="25"/>
      <c r="V39" s="25"/>
      <c r="W39" s="25"/>
    </row>
    <row r="40" ht="18" spans="1:5">
      <c r="A40" s="7">
        <v>27</v>
      </c>
      <c r="B40" s="8" t="s">
        <v>126</v>
      </c>
      <c r="C40" s="8" t="s">
        <v>127</v>
      </c>
      <c r="D40" s="2"/>
      <c r="E40" s="2"/>
    </row>
    <row r="41" ht="18" spans="1:5">
      <c r="A41" s="7">
        <v>28</v>
      </c>
      <c r="B41" s="8" t="s">
        <v>84</v>
      </c>
      <c r="C41" s="8" t="s">
        <v>85</v>
      </c>
      <c r="D41" s="2"/>
      <c r="E41" s="2"/>
    </row>
    <row r="42" ht="18" spans="1:5">
      <c r="A42" s="7">
        <v>29</v>
      </c>
      <c r="B42" s="8" t="s">
        <v>116</v>
      </c>
      <c r="C42" s="8" t="s">
        <v>117</v>
      </c>
      <c r="D42" s="2"/>
      <c r="E42" s="2"/>
    </row>
    <row r="43" ht="18" spans="1:5">
      <c r="A43" s="7">
        <v>30</v>
      </c>
      <c r="B43" s="8" t="s">
        <v>72</v>
      </c>
      <c r="C43" s="8" t="s">
        <v>73</v>
      </c>
      <c r="D43" s="2"/>
      <c r="E43" s="2"/>
    </row>
    <row r="44" ht="18" spans="1:5">
      <c r="A44" s="7">
        <v>31</v>
      </c>
      <c r="B44" s="8" t="s">
        <v>76</v>
      </c>
      <c r="C44" s="8" t="s">
        <v>77</v>
      </c>
      <c r="D44" s="2"/>
      <c r="E44" s="2"/>
    </row>
    <row r="45" ht="18" spans="1:5">
      <c r="A45" s="7">
        <v>32</v>
      </c>
      <c r="B45" s="8" t="s">
        <v>98</v>
      </c>
      <c r="C45" s="8" t="s">
        <v>99</v>
      </c>
      <c r="D45" s="2"/>
      <c r="E45" s="2"/>
    </row>
    <row r="46" ht="18" spans="1:5">
      <c r="A46" s="7">
        <v>33</v>
      </c>
      <c r="B46" s="8" t="s">
        <v>122</v>
      </c>
      <c r="C46" s="8" t="s">
        <v>123</v>
      </c>
      <c r="D46" s="2"/>
      <c r="E46" s="2"/>
    </row>
    <row r="47" ht="18" spans="1:5">
      <c r="A47" s="7">
        <v>34</v>
      </c>
      <c r="B47" s="8" t="s">
        <v>78</v>
      </c>
      <c r="C47" s="8" t="s">
        <v>79</v>
      </c>
      <c r="D47" s="2"/>
      <c r="E47" s="2"/>
    </row>
    <row r="48" ht="18" spans="1:5">
      <c r="A48" s="7">
        <v>35</v>
      </c>
      <c r="B48" s="8" t="s">
        <v>82</v>
      </c>
      <c r="C48" s="8" t="s">
        <v>83</v>
      </c>
      <c r="D48" s="2"/>
      <c r="E48" s="2"/>
    </row>
    <row r="49" ht="18" spans="1:5">
      <c r="A49" s="7">
        <v>36</v>
      </c>
      <c r="B49" s="8" t="s">
        <v>130</v>
      </c>
      <c r="C49" s="8" t="s">
        <v>131</v>
      </c>
      <c r="D49" s="2"/>
      <c r="E49" s="2"/>
    </row>
    <row r="50" ht="18" spans="1:5">
      <c r="A50" s="7">
        <v>37</v>
      </c>
      <c r="B50" s="8" t="s">
        <v>124</v>
      </c>
      <c r="C50" s="8" t="s">
        <v>125</v>
      </c>
      <c r="D50" s="2"/>
      <c r="E50" s="2"/>
    </row>
    <row r="51" ht="18" spans="1:5">
      <c r="A51" s="7">
        <v>38</v>
      </c>
      <c r="B51" s="8" t="s">
        <v>138</v>
      </c>
      <c r="C51" s="8" t="s">
        <v>139</v>
      </c>
      <c r="D51" s="2"/>
      <c r="E51" s="2"/>
    </row>
    <row r="52" ht="18" spans="1:5">
      <c r="A52" s="7">
        <v>39</v>
      </c>
      <c r="B52" s="8" t="s">
        <v>86</v>
      </c>
      <c r="C52" s="8" t="s">
        <v>87</v>
      </c>
      <c r="D52" s="2"/>
      <c r="E52" s="2"/>
    </row>
  </sheetData>
  <sortState ref="E14:F21">
    <sortCondition ref="E14:E21"/>
  </sortState>
  <mergeCells count="9">
    <mergeCell ref="A1:C1"/>
    <mergeCell ref="E1:F1"/>
    <mergeCell ref="A12:C12"/>
    <mergeCell ref="E12:F12"/>
    <mergeCell ref="E23:F23"/>
    <mergeCell ref="E24:E26"/>
    <mergeCell ref="E27:E29"/>
    <mergeCell ref="F24:F26"/>
    <mergeCell ref="F27:F29"/>
  </mergeCells>
  <pageMargins left="0.7" right="0.7" top="0.75" bottom="0.75" header="0.3" footer="0.3"/>
  <pageSetup paperSize="1" orientation="portrait" horizontalDpi="200" verticalDpi="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Tổng hợp điểm</vt:lpstr>
      <vt:lpstr>Sinh viên điểm  &lt; 7</vt:lpstr>
      <vt:lpstr>Sinh viên điểm &gt;=7</vt:lpstr>
      <vt:lpstr>Điểm thực hành các buổi</vt:lpstr>
      <vt:lpstr>Điểm bài tập lớn</vt:lpstr>
      <vt:lpstr>Điểm lý thuyết</vt:lpstr>
      <vt:lpstr>Các bảng tham chiếu &amp; Thống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Hau dang huynh</cp:lastModifiedBy>
  <dcterms:created xsi:type="dcterms:W3CDTF">2021-06-19T08:44:00Z</dcterms:created>
  <dcterms:modified xsi:type="dcterms:W3CDTF">2025-10-15T10:24:39Z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9053A830023C474EB0242E084EAB825D_13</vt:lpwstr>
  </property>
  <property fmtid="{D5CDD505-2E9C-101B-9397-08002B2CF9AE}" pid="3" name="KSOProductBuildVer">
    <vt:lpwstr>1033-6.15.0.8733</vt:lpwstr>
  </property>
</Properties>
</file>