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Utilizador/Desktop/"/>
    </mc:Choice>
  </mc:AlternateContent>
  <bookViews>
    <workbookView xWindow="0" yWindow="460" windowWidth="25600" windowHeight="14400" tabRatio="500"/>
  </bookViews>
  <sheets>
    <sheet name="Fluxo de Caix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OCGqoGX16xe1qafdfnFK4R84MbQ=="/>
    </ext>
  </extLst>
</workbook>
</file>

<file path=xl/calcChain.xml><?xml version="1.0" encoding="utf-8"?>
<calcChain xmlns="http://schemas.openxmlformats.org/spreadsheetml/2006/main">
  <c r="F58" i="1" l="1"/>
  <c r="E58" i="1"/>
  <c r="D58" i="1"/>
  <c r="C58" i="1"/>
  <c r="C25" i="1"/>
  <c r="D25" i="1"/>
  <c r="E25" i="1"/>
  <c r="F25" i="1"/>
  <c r="B21" i="1"/>
  <c r="C8" i="1"/>
  <c r="C13" i="1"/>
  <c r="C63" i="1"/>
  <c r="C59" i="1"/>
  <c r="C60" i="1"/>
  <c r="C41" i="1"/>
  <c r="C44" i="1"/>
  <c r="C47" i="1"/>
  <c r="C53" i="1"/>
  <c r="C54" i="1"/>
  <c r="C36" i="1"/>
  <c r="C20" i="1"/>
  <c r="C26" i="1"/>
  <c r="C64" i="1"/>
  <c r="C67" i="1"/>
  <c r="C68" i="1"/>
  <c r="D8" i="1"/>
  <c r="D13" i="1"/>
  <c r="D63" i="1"/>
  <c r="D59" i="1"/>
  <c r="D60" i="1"/>
  <c r="D41" i="1"/>
  <c r="D44" i="1"/>
  <c r="D47" i="1"/>
  <c r="D53" i="1"/>
  <c r="D54" i="1"/>
  <c r="D36" i="1"/>
  <c r="D20" i="1"/>
  <c r="D26" i="1"/>
  <c r="D64" i="1"/>
  <c r="D67" i="1"/>
  <c r="D68" i="1"/>
  <c r="E8" i="1"/>
  <c r="E13" i="1"/>
  <c r="E63" i="1"/>
  <c r="E59" i="1"/>
  <c r="E60" i="1"/>
  <c r="E41" i="1"/>
  <c r="E44" i="1"/>
  <c r="E47" i="1"/>
  <c r="E53" i="1"/>
  <c r="E54" i="1"/>
  <c r="E36" i="1"/>
  <c r="E20" i="1"/>
  <c r="E26" i="1"/>
  <c r="E64" i="1"/>
  <c r="E67" i="1"/>
  <c r="E68" i="1"/>
  <c r="F8" i="1"/>
  <c r="F13" i="1"/>
  <c r="F63" i="1"/>
  <c r="F59" i="1"/>
  <c r="F60" i="1"/>
  <c r="F41" i="1"/>
  <c r="F44" i="1"/>
  <c r="F47" i="1"/>
  <c r="F53" i="1"/>
  <c r="F54" i="1"/>
  <c r="F36" i="1"/>
  <c r="F20" i="1"/>
  <c r="F26" i="1"/>
  <c r="F64" i="1"/>
  <c r="F67" i="1"/>
  <c r="F68" i="1"/>
  <c r="D62" i="1"/>
  <c r="E62" i="1"/>
  <c r="F62" i="1"/>
  <c r="D56" i="1"/>
  <c r="E56" i="1"/>
  <c r="F56" i="1"/>
  <c r="F50" i="1"/>
  <c r="E50" i="1"/>
  <c r="D50" i="1"/>
  <c r="C50" i="1"/>
  <c r="D38" i="1"/>
  <c r="E38" i="1"/>
  <c r="F38" i="1"/>
  <c r="D28" i="1"/>
  <c r="E28" i="1"/>
  <c r="F28" i="1"/>
  <c r="B16" i="1"/>
  <c r="D15" i="1"/>
  <c r="E15" i="1"/>
  <c r="F15" i="1"/>
  <c r="D4" i="1"/>
  <c r="E4" i="1"/>
  <c r="F4" i="1"/>
</calcChain>
</file>

<file path=xl/sharedStrings.xml><?xml version="1.0" encoding="utf-8"?>
<sst xmlns="http://schemas.openxmlformats.org/spreadsheetml/2006/main" count="55" uniqueCount="47">
  <si>
    <t xml:space="preserve">Fluxo de Caixa </t>
  </si>
  <si>
    <t>(PREENCHER APENAS AS CÉLULAS A AMARELO)</t>
  </si>
  <si>
    <t>RECEITAS</t>
  </si>
  <si>
    <t>Produto/Serviço 1</t>
  </si>
  <si>
    <t>Preço</t>
  </si>
  <si>
    <t>Quantidade</t>
  </si>
  <si>
    <t>Sub-total</t>
  </si>
  <si>
    <t>TOTAL RECEITAS</t>
  </si>
  <si>
    <t>CUSTO DAS VENDAS (CMVC)</t>
  </si>
  <si>
    <t>Custo das Vendas  (% das receitas totais)</t>
  </si>
  <si>
    <t>Custos Distribuição /Comissões (  % das receitas totais)</t>
  </si>
  <si>
    <t>Royalties  (% das receitas para licenciamento patentes)</t>
  </si>
  <si>
    <t>Sub-Total</t>
  </si>
  <si>
    <t>TOTAL CUSTO DAS VENDAS</t>
  </si>
  <si>
    <t xml:space="preserve">CUSTO SERVIÇOS EXTERNOS </t>
  </si>
  <si>
    <t>Aluguer Escritório (sugestão: 500€/mês)</t>
  </si>
  <si>
    <t>Aluguer Laboratório se necessário (sugestão: 1000 euros/mês)</t>
  </si>
  <si>
    <t>Electricidade, Água e Outro (sugestão: 100€/mês)</t>
  </si>
  <si>
    <t>Contabilista (sugestão: 500€/mês)</t>
  </si>
  <si>
    <t>Telecomunicações (sugestão: 100€/mês)</t>
  </si>
  <si>
    <t>Marketing (sugestão: 500€/mês)</t>
  </si>
  <si>
    <t>Outros..</t>
  </si>
  <si>
    <t>TOTAL CUSTO SERVIÇOS EXTERNOS</t>
  </si>
  <si>
    <t>CUSTO PESSOAL</t>
  </si>
  <si>
    <t>CEO - Gestor</t>
  </si>
  <si>
    <t>Salário Mensal  (sugestão: 1.200€/mês)</t>
  </si>
  <si>
    <t>Total Custo Empresa</t>
  </si>
  <si>
    <t>Marketing and Sales Manager</t>
  </si>
  <si>
    <t>Salário Mensal   (sugestão: 1.500€/mês)</t>
  </si>
  <si>
    <t xml:space="preserve">Creative Director </t>
  </si>
  <si>
    <t>Salário Mensal   (sugestão: 1.200€/mês)</t>
  </si>
  <si>
    <t>Technology Manager</t>
  </si>
  <si>
    <t>Salário Mensal   (sugestão: 1.000€/mês)</t>
  </si>
  <si>
    <t>Financial Officer</t>
  </si>
  <si>
    <t>Salário Mensal   (sugestão: 1.100€/mês)</t>
  </si>
  <si>
    <t>TOTAL CUSTO PESSOAL</t>
  </si>
  <si>
    <t>INVESTIMENTOS</t>
  </si>
  <si>
    <t>Activos Fixos (Maquinas / Computadores / Etç)</t>
  </si>
  <si>
    <t>Desenvolvimento (investigação, plataformas, produtos)</t>
  </si>
  <si>
    <t>Fundo de Maneio</t>
  </si>
  <si>
    <t>TOTAL INVESTIMENTOS</t>
  </si>
  <si>
    <t>RECEITAS TOTAIS</t>
  </si>
  <si>
    <t>CUSTOS TOTAIS</t>
  </si>
  <si>
    <t>FLUXO CAIXA OPERACIONAL</t>
  </si>
  <si>
    <t>INVESTIMENTO</t>
  </si>
  <si>
    <t>FLUXO DE CAIXA</t>
  </si>
  <si>
    <t>FLUXO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</si>
</sst>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6" x14ac:knownFonts="1"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2"/>
      <color rgb="FF222222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rgb="FFFFFFCC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5B3D7"/>
        <bgColor rgb="FF95B3D7"/>
      </patternFill>
    </fill>
    <fill>
      <patternFill patternType="solid">
        <fgColor rgb="FFBFBFBF"/>
        <bgColor rgb="FFBFBFBF"/>
      </patternFill>
    </fill>
    <fill>
      <patternFill patternType="solid">
        <fgColor rgb="FFFFD579"/>
        <bgColor rgb="FFFFD57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3" borderId="1" xfId="0" applyFont="1" applyFill="1" applyBorder="1"/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" fillId="4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 applyAlignment="1">
      <alignment horizontal="left"/>
    </xf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3" fillId="5" borderId="13" xfId="0" applyFont="1" applyFill="1" applyBorder="1" applyAlignment="1">
      <alignment horizontal="left"/>
    </xf>
    <xf numFmtId="164" fontId="3" fillId="5" borderId="14" xfId="0" applyNumberFormat="1" applyFont="1" applyFill="1" applyBorder="1"/>
    <xf numFmtId="164" fontId="3" fillId="5" borderId="15" xfId="0" applyNumberFormat="1" applyFont="1" applyFill="1" applyBorder="1"/>
    <xf numFmtId="0" fontId="1" fillId="6" borderId="13" xfId="0" applyFont="1" applyFill="1" applyBorder="1" applyAlignment="1">
      <alignment horizontal="left"/>
    </xf>
    <xf numFmtId="164" fontId="1" fillId="6" borderId="14" xfId="0" applyNumberFormat="1" applyFont="1" applyFill="1" applyBorder="1"/>
    <xf numFmtId="0" fontId="1" fillId="0" borderId="0" xfId="0" applyFont="1" applyAlignment="1">
      <alignment horizontal="left"/>
    </xf>
    <xf numFmtId="0" fontId="3" fillId="7" borderId="1" xfId="0" applyFont="1" applyFill="1" applyBorder="1"/>
    <xf numFmtId="0" fontId="3" fillId="7" borderId="2" xfId="0" applyFont="1" applyFill="1" applyBorder="1" applyAlignment="1">
      <alignment horizontal="right"/>
    </xf>
    <xf numFmtId="0" fontId="3" fillId="7" borderId="3" xfId="0" applyFont="1" applyFill="1" applyBorder="1" applyAlignment="1">
      <alignment horizontal="right"/>
    </xf>
    <xf numFmtId="0" fontId="1" fillId="5" borderId="10" xfId="0" applyFont="1" applyFill="1" applyBorder="1"/>
    <xf numFmtId="9" fontId="1" fillId="4" borderId="11" xfId="0" applyNumberFormat="1" applyFont="1" applyFill="1" applyBorder="1"/>
    <xf numFmtId="9" fontId="1" fillId="4" borderId="12" xfId="0" applyNumberFormat="1" applyFont="1" applyFill="1" applyBorder="1"/>
    <xf numFmtId="0" fontId="3" fillId="5" borderId="13" xfId="0" applyFont="1" applyFill="1" applyBorder="1"/>
    <xf numFmtId="164" fontId="1" fillId="6" borderId="15" xfId="0" applyNumberFormat="1" applyFont="1" applyFill="1" applyBorder="1"/>
    <xf numFmtId="0" fontId="3" fillId="6" borderId="13" xfId="0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3" fillId="6" borderId="15" xfId="0" applyNumberFormat="1" applyFont="1" applyFill="1" applyBorder="1"/>
    <xf numFmtId="3" fontId="1" fillId="4" borderId="8" xfId="0" applyNumberFormat="1" applyFont="1" applyFill="1" applyBorder="1"/>
    <xf numFmtId="3" fontId="1" fillId="4" borderId="9" xfId="0" applyNumberFormat="1" applyFont="1" applyFill="1" applyBorder="1"/>
    <xf numFmtId="0" fontId="4" fillId="0" borderId="0" xfId="0" applyFont="1"/>
    <xf numFmtId="0" fontId="5" fillId="4" borderId="7" xfId="0" applyFont="1" applyFill="1" applyBorder="1" applyAlignment="1"/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/>
    </xf>
    <xf numFmtId="164" fontId="1" fillId="4" borderId="8" xfId="0" applyNumberFormat="1" applyFont="1" applyFill="1" applyBorder="1"/>
    <xf numFmtId="164" fontId="1" fillId="4" borderId="9" xfId="0" applyNumberFormat="1" applyFont="1" applyFill="1" applyBorder="1"/>
    <xf numFmtId="0" fontId="3" fillId="8" borderId="1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164" fontId="3" fillId="3" borderId="2" xfId="0" applyNumberFormat="1" applyFont="1" applyFill="1" applyBorder="1" applyAlignment="1">
      <alignment vertical="center"/>
    </xf>
    <xf numFmtId="164" fontId="3" fillId="3" borderId="3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164" fontId="3" fillId="7" borderId="2" xfId="0" applyNumberFormat="1" applyFont="1" applyFill="1" applyBorder="1" applyAlignment="1">
      <alignment vertical="center"/>
    </xf>
    <xf numFmtId="164" fontId="3" fillId="7" borderId="3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164" fontId="3" fillId="9" borderId="1" xfId="0" applyNumberFormat="1" applyFont="1" applyFill="1" applyBorder="1" applyAlignment="1">
      <alignment vertical="center"/>
    </xf>
    <xf numFmtId="164" fontId="3" fillId="9" borderId="2" xfId="0" applyNumberFormat="1" applyFont="1" applyFill="1" applyBorder="1" applyAlignment="1">
      <alignment vertical="center"/>
    </xf>
    <xf numFmtId="164" fontId="3" fillId="9" borderId="3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164" fontId="3" fillId="2" borderId="13" xfId="0" applyNumberFormat="1" applyFont="1" applyFill="1" applyBorder="1" applyAlignment="1">
      <alignment vertical="center"/>
    </xf>
    <xf numFmtId="164" fontId="3" fillId="2" borderId="14" xfId="0" applyNumberFormat="1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alcChain" Target="calcChain.xml"/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PT"/>
              <a:t>RECEITAS / CUSTOS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'Fluxo de Caixa'!$B$63</c:f>
              <c:strCache>
                <c:ptCount val="1"/>
                <c:pt idx="0">
                  <c:v>RECEITAS TOTAIS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'Fluxo de Caixa'!$C$62:$F$62</c:f>
              <c:numCache>
                <c:formatCode>General</c:formatCode>
                <c:ptCount val="4"/>
                <c:pt idx="0">
                  <c:v>2020.0</c:v>
                </c:pt>
                <c:pt idx="1">
                  <c:v>2021.0</c:v>
                </c:pt>
                <c:pt idx="2">
                  <c:v>2022.0</c:v>
                </c:pt>
                <c:pt idx="3">
                  <c:v>2023.0</c:v>
                </c:pt>
              </c:numCache>
            </c:numRef>
          </c:cat>
          <c:val>
            <c:numRef>
              <c:f>'Fluxo de Caixa'!$C$63:$F$63</c:f>
              <c:numCache>
                <c:formatCode>#,##0\ "€"</c:formatCode>
                <c:ptCount val="4"/>
                <c:pt idx="0">
                  <c:v>130000.0</c:v>
                </c:pt>
                <c:pt idx="1">
                  <c:v>260000.0</c:v>
                </c:pt>
                <c:pt idx="2">
                  <c:v>390000.0</c:v>
                </c:pt>
                <c:pt idx="3">
                  <c:v>455000.0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'Fluxo de Caixa'!$B$64</c:f>
              <c:strCache>
                <c:ptCount val="1"/>
                <c:pt idx="0">
                  <c:v>CUSTOS TOTAIS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'Fluxo de Caixa'!$C$62:$F$62</c:f>
              <c:numCache>
                <c:formatCode>General</c:formatCode>
                <c:ptCount val="4"/>
                <c:pt idx="0">
                  <c:v>2020.0</c:v>
                </c:pt>
                <c:pt idx="1">
                  <c:v>2021.0</c:v>
                </c:pt>
                <c:pt idx="2">
                  <c:v>2022.0</c:v>
                </c:pt>
                <c:pt idx="3">
                  <c:v>2023.0</c:v>
                </c:pt>
              </c:numCache>
            </c:numRef>
          </c:cat>
          <c:val>
            <c:numRef>
              <c:f>'Fluxo de Caixa'!$C$64:$F$64</c:f>
              <c:numCache>
                <c:formatCode>#,##0\ "€"</c:formatCode>
                <c:ptCount val="4"/>
                <c:pt idx="0">
                  <c:v>222320.0</c:v>
                </c:pt>
                <c:pt idx="1">
                  <c:v>258921.0</c:v>
                </c:pt>
                <c:pt idx="2">
                  <c:v>350201.0</c:v>
                </c:pt>
                <c:pt idx="3">
                  <c:v>328501.0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'Fluxo de Caixa'!$B$67</c:f>
              <c:strCache>
                <c:ptCount val="1"/>
                <c:pt idx="0">
                  <c:v>FLUXO DE CAIXA</c:v>
                </c:pt>
              </c:strCache>
            </c:strRef>
          </c:tx>
          <c:spPr>
            <a:solidFill>
              <a:srgbClr val="F79646"/>
            </a:solidFill>
          </c:spPr>
          <c:invertIfNegative val="1"/>
          <c:cat>
            <c:numRef>
              <c:f>'Fluxo de Caixa'!$C$62:$F$62</c:f>
              <c:numCache>
                <c:formatCode>General</c:formatCode>
                <c:ptCount val="4"/>
                <c:pt idx="0">
                  <c:v>2020.0</c:v>
                </c:pt>
                <c:pt idx="1">
                  <c:v>2021.0</c:v>
                </c:pt>
                <c:pt idx="2">
                  <c:v>2022.0</c:v>
                </c:pt>
                <c:pt idx="3">
                  <c:v>2023.0</c:v>
                </c:pt>
              </c:numCache>
            </c:numRef>
          </c:cat>
          <c:val>
            <c:numRef>
              <c:f>'Fluxo de Caixa'!$C$67:$F$67</c:f>
              <c:numCache>
                <c:formatCode>#,##0\ "€"</c:formatCode>
                <c:ptCount val="4"/>
                <c:pt idx="0">
                  <c:v>-92320.0</c:v>
                </c:pt>
                <c:pt idx="1">
                  <c:v>1079.0</c:v>
                </c:pt>
                <c:pt idx="2">
                  <c:v>39799.0</c:v>
                </c:pt>
                <c:pt idx="3">
                  <c:v>126499.0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'Fluxo de Caixa'!$B$68</c:f>
              <c:strCache>
                <c:ptCount val="1"/>
                <c:pt idx="0">
                  <c:v>FLUXO ACUMULADO</c:v>
                </c:pt>
              </c:strCache>
            </c:strRef>
          </c:tx>
          <c:spPr>
            <a:solidFill>
              <a:srgbClr val="73302E"/>
            </a:solidFill>
          </c:spPr>
          <c:invertIfNegative val="1"/>
          <c:cat>
            <c:numRef>
              <c:f>'Fluxo de Caixa'!$C$62:$F$62</c:f>
              <c:numCache>
                <c:formatCode>General</c:formatCode>
                <c:ptCount val="4"/>
                <c:pt idx="0">
                  <c:v>2020.0</c:v>
                </c:pt>
                <c:pt idx="1">
                  <c:v>2021.0</c:v>
                </c:pt>
                <c:pt idx="2">
                  <c:v>2022.0</c:v>
                </c:pt>
                <c:pt idx="3">
                  <c:v>2023.0</c:v>
                </c:pt>
              </c:numCache>
            </c:numRef>
          </c:cat>
          <c:val>
            <c:numRef>
              <c:f>'Fluxo de Caixa'!$C$68:$F$68</c:f>
              <c:numCache>
                <c:formatCode>#,##0\ "€"</c:formatCode>
                <c:ptCount val="4"/>
                <c:pt idx="0">
                  <c:v>-92320.0</c:v>
                </c:pt>
                <c:pt idx="1">
                  <c:v>-91241.0</c:v>
                </c:pt>
                <c:pt idx="2">
                  <c:v>-51442.0</c:v>
                </c:pt>
                <c:pt idx="3">
                  <c:v>75057.0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52208"/>
        <c:axId val="-198270992"/>
      </c:barChart>
      <c:catAx>
        <c:axId val="-19885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PT"/>
          </a:p>
        </c:txPr>
        <c:crossAx val="-198270992"/>
        <c:crosses val="autoZero"/>
        <c:auto val="1"/>
        <c:lblAlgn val="ctr"/>
        <c:lblOffset val="100"/>
        <c:noMultiLvlLbl val="1"/>
      </c:catAx>
      <c:valAx>
        <c:axId val="-1982709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PT"/>
          </a:p>
        </c:txPr>
        <c:crossAx val="-1988522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800100</xdr:colOff>
      <xdr:row>69</xdr:row>
      <xdr:rowOff>171450</xdr:rowOff>
    </xdr:from>
    <xdr:ext cx="5762625" cy="3705225"/>
    <xdr:graphicFrame macro="">
      <xdr:nvGraphicFramePr>
        <xdr:cNvPr id="19746218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000"/>
  <sheetViews>
    <sheetView tabSelected="1" workbookViewId="0">
      <selection activeCell="F59" sqref="F59"/>
    </sheetView>
  </sheetViews>
  <sheetFormatPr baseColWidth="10" defaultColWidth="12.6640625" defaultRowHeight="15" customHeight="1" x14ac:dyDescent="0.15"/>
  <cols>
    <col min="1" max="1" width="3.6640625" customWidth="1"/>
    <col min="2" max="2" width="41.5" customWidth="1"/>
    <col min="3" max="6" width="13.33203125" customWidth="1"/>
    <col min="7" max="26" width="7.6640625" customWidth="1"/>
  </cols>
  <sheetData>
    <row r="1" spans="1:26" ht="16" x14ac:dyDescent="0.2">
      <c r="A1" s="1"/>
      <c r="B1" s="2" t="s">
        <v>0</v>
      </c>
      <c r="C1" s="3"/>
      <c r="D1" s="3"/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6"/>
      <c r="B2" s="7" t="s">
        <v>1</v>
      </c>
      <c r="C2" s="8"/>
      <c r="D2" s="8"/>
      <c r="E2" s="8"/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0" t="s">
        <v>2</v>
      </c>
      <c r="C4" s="11">
        <v>2020</v>
      </c>
      <c r="D4" s="11">
        <f t="shared" ref="D4:F4" si="0">C4+1</f>
        <v>2021</v>
      </c>
      <c r="E4" s="11">
        <f t="shared" si="0"/>
        <v>2022</v>
      </c>
      <c r="F4" s="12">
        <f t="shared" si="0"/>
        <v>2023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3" t="s">
        <v>3</v>
      </c>
      <c r="C5" s="14"/>
      <c r="D5" s="14"/>
      <c r="E5" s="14"/>
      <c r="F5" s="1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6" t="s">
        <v>4</v>
      </c>
      <c r="C6" s="17">
        <v>13000</v>
      </c>
      <c r="D6" s="17">
        <v>13000</v>
      </c>
      <c r="E6" s="17">
        <v>13000</v>
      </c>
      <c r="F6" s="18">
        <v>13000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6" t="s">
        <v>5</v>
      </c>
      <c r="C7" s="19">
        <v>10</v>
      </c>
      <c r="D7" s="19">
        <v>20</v>
      </c>
      <c r="E7" s="19">
        <v>30</v>
      </c>
      <c r="F7" s="20">
        <v>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6"/>
      <c r="B8" s="21" t="s">
        <v>6</v>
      </c>
      <c r="C8" s="22">
        <f t="shared" ref="C8:F8" si="1">C6*C7</f>
        <v>130000</v>
      </c>
      <c r="D8" s="22">
        <f t="shared" si="1"/>
        <v>260000</v>
      </c>
      <c r="E8" s="22">
        <f t="shared" si="1"/>
        <v>390000</v>
      </c>
      <c r="F8" s="23">
        <f t="shared" si="1"/>
        <v>455000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1"/>
      <c r="B9" s="13"/>
      <c r="C9" s="14"/>
      <c r="D9" s="14"/>
      <c r="E9" s="14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6"/>
      <c r="C10" s="17"/>
      <c r="D10" s="17"/>
      <c r="E10" s="17"/>
      <c r="F10" s="1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6"/>
      <c r="C11" s="19"/>
      <c r="D11" s="19"/>
      <c r="E11" s="19"/>
      <c r="F11" s="2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6"/>
      <c r="B12" s="21"/>
      <c r="C12" s="22"/>
      <c r="D12" s="22"/>
      <c r="E12" s="22"/>
      <c r="F12" s="2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1"/>
      <c r="B13" s="24" t="s">
        <v>7</v>
      </c>
      <c r="C13" s="25">
        <f t="shared" ref="C13:F13" si="2">C12+C8</f>
        <v>130000</v>
      </c>
      <c r="D13" s="25">
        <f t="shared" si="2"/>
        <v>260000</v>
      </c>
      <c r="E13" s="25">
        <f t="shared" si="2"/>
        <v>390000</v>
      </c>
      <c r="F13" s="25">
        <f t="shared" si="2"/>
        <v>455000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2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27" t="s">
        <v>8</v>
      </c>
      <c r="C15" s="28">
        <v>2020</v>
      </c>
      <c r="D15" s="28">
        <f t="shared" ref="D15:F15" si="3">C15+1</f>
        <v>2021</v>
      </c>
      <c r="E15" s="28">
        <f t="shared" si="3"/>
        <v>2022</v>
      </c>
      <c r="F15" s="29">
        <f t="shared" si="3"/>
        <v>2023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3" t="str">
        <f>B5</f>
        <v>Produto/Serviço 1</v>
      </c>
      <c r="C16" s="14"/>
      <c r="D16" s="14"/>
      <c r="E16" s="14"/>
      <c r="F16" s="1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30" t="s">
        <v>9</v>
      </c>
      <c r="C17" s="31">
        <v>0.1</v>
      </c>
      <c r="D17" s="31">
        <v>0.1</v>
      </c>
      <c r="E17" s="31">
        <v>0.1</v>
      </c>
      <c r="F17" s="32">
        <v>0.1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30" t="s">
        <v>10</v>
      </c>
      <c r="C18" s="31">
        <v>0.2</v>
      </c>
      <c r="D18" s="31">
        <v>0.2</v>
      </c>
      <c r="E18" s="31">
        <v>0.2</v>
      </c>
      <c r="F18" s="32">
        <v>0.2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30" t="s">
        <v>11</v>
      </c>
      <c r="C19" s="31">
        <v>0</v>
      </c>
      <c r="D19" s="31">
        <v>0</v>
      </c>
      <c r="E19" s="31">
        <v>0</v>
      </c>
      <c r="F19" s="32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6"/>
      <c r="B20" s="33" t="s">
        <v>12</v>
      </c>
      <c r="C20" s="22">
        <f t="shared" ref="C20:F20" si="4">(C18*C8)+(C17*C8)+(C19*C8)</f>
        <v>39000</v>
      </c>
      <c r="D20" s="22">
        <f t="shared" si="4"/>
        <v>78000</v>
      </c>
      <c r="E20" s="22">
        <f t="shared" si="4"/>
        <v>117000</v>
      </c>
      <c r="F20" s="23">
        <f t="shared" si="4"/>
        <v>136500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1"/>
      <c r="B21" s="13">
        <f>B9</f>
        <v>0</v>
      </c>
      <c r="C21" s="14"/>
      <c r="D21" s="14"/>
      <c r="E21" s="14"/>
      <c r="F21" s="1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0" t="s">
        <v>9</v>
      </c>
      <c r="C22" s="31">
        <v>0.15</v>
      </c>
      <c r="D22" s="31">
        <v>0.15</v>
      </c>
      <c r="E22" s="31">
        <v>0.15</v>
      </c>
      <c r="F22" s="32">
        <v>0.15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0" t="s">
        <v>10</v>
      </c>
      <c r="C23" s="31">
        <v>0.4</v>
      </c>
      <c r="D23" s="31">
        <v>0.4</v>
      </c>
      <c r="E23" s="31">
        <v>0.4</v>
      </c>
      <c r="F23" s="32">
        <v>0.4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0" t="s">
        <v>11</v>
      </c>
      <c r="C24" s="31">
        <v>0.05</v>
      </c>
      <c r="D24" s="31">
        <v>0.05</v>
      </c>
      <c r="E24" s="31">
        <v>0.05</v>
      </c>
      <c r="F24" s="32">
        <v>0.05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33" t="s">
        <v>12</v>
      </c>
      <c r="C25" s="22">
        <f t="shared" ref="C25:F25" si="5">(C24*C12)+(C23*C12)+(C22*C12)</f>
        <v>0</v>
      </c>
      <c r="D25" s="22">
        <f t="shared" si="5"/>
        <v>0</v>
      </c>
      <c r="E25" s="22">
        <f t="shared" si="5"/>
        <v>0</v>
      </c>
      <c r="F25" s="23">
        <f t="shared" si="5"/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1"/>
      <c r="B26" s="24" t="s">
        <v>13</v>
      </c>
      <c r="C26" s="25">
        <f>C25+C20</f>
        <v>39000</v>
      </c>
      <c r="D26" s="25">
        <f>D25+D20</f>
        <v>78000</v>
      </c>
      <c r="E26" s="25">
        <f>E25+E20</f>
        <v>117000</v>
      </c>
      <c r="F26" s="34">
        <f>F25+F20</f>
        <v>136500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27" t="s">
        <v>14</v>
      </c>
      <c r="C28" s="28">
        <v>2020</v>
      </c>
      <c r="D28" s="28">
        <f t="shared" ref="D28:F28" si="6">C28+1</f>
        <v>2021</v>
      </c>
      <c r="E28" s="28">
        <f t="shared" si="6"/>
        <v>2022</v>
      </c>
      <c r="F28" s="29">
        <f t="shared" si="6"/>
        <v>2023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30" t="s">
        <v>15</v>
      </c>
      <c r="C29" s="17">
        <v>6000</v>
      </c>
      <c r="D29" s="17">
        <v>6000</v>
      </c>
      <c r="E29" s="17">
        <v>6000</v>
      </c>
      <c r="F29" s="18">
        <v>6000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30" t="s">
        <v>16</v>
      </c>
      <c r="C30" s="17">
        <v>12000</v>
      </c>
      <c r="D30" s="17">
        <v>12000</v>
      </c>
      <c r="E30" s="17">
        <v>12000</v>
      </c>
      <c r="F30" s="18">
        <v>12000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30" t="s">
        <v>17</v>
      </c>
      <c r="C31" s="17">
        <v>1200</v>
      </c>
      <c r="D31" s="17">
        <v>1200</v>
      </c>
      <c r="E31" s="17">
        <v>1200</v>
      </c>
      <c r="F31" s="18">
        <v>1200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30" t="s">
        <v>18</v>
      </c>
      <c r="C32" s="17">
        <v>6000</v>
      </c>
      <c r="D32" s="17">
        <v>6000</v>
      </c>
      <c r="E32" s="17">
        <v>6000</v>
      </c>
      <c r="F32" s="18">
        <v>6000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30" t="s">
        <v>19</v>
      </c>
      <c r="C33" s="17">
        <v>1200</v>
      </c>
      <c r="D33" s="17">
        <v>1200</v>
      </c>
      <c r="E33" s="17">
        <v>1200</v>
      </c>
      <c r="F33" s="18">
        <v>1200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0" t="s">
        <v>20</v>
      </c>
      <c r="C34" s="17">
        <v>6000</v>
      </c>
      <c r="D34" s="17">
        <v>6000</v>
      </c>
      <c r="E34" s="17">
        <v>6000</v>
      </c>
      <c r="F34" s="18">
        <v>6000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0" t="s">
        <v>21</v>
      </c>
      <c r="C35" s="17">
        <v>0</v>
      </c>
      <c r="D35" s="17">
        <v>0</v>
      </c>
      <c r="E35" s="17">
        <v>0</v>
      </c>
      <c r="F35" s="18"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35" t="s">
        <v>22</v>
      </c>
      <c r="C36" s="36">
        <f t="shared" ref="C36:F36" si="7">SUM(C29:C35)</f>
        <v>32400</v>
      </c>
      <c r="D36" s="36">
        <f t="shared" si="7"/>
        <v>32400</v>
      </c>
      <c r="E36" s="36">
        <f t="shared" si="7"/>
        <v>32400</v>
      </c>
      <c r="F36" s="37">
        <f t="shared" si="7"/>
        <v>32400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27" t="s">
        <v>23</v>
      </c>
      <c r="C38" s="28">
        <v>2020</v>
      </c>
      <c r="D38" s="28">
        <f t="shared" ref="D38:F38" si="8">C38+1</f>
        <v>2021</v>
      </c>
      <c r="E38" s="28">
        <f t="shared" si="8"/>
        <v>2022</v>
      </c>
      <c r="F38" s="29">
        <f t="shared" si="8"/>
        <v>2023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3" t="s">
        <v>24</v>
      </c>
      <c r="C39" s="38">
        <v>1</v>
      </c>
      <c r="D39" s="38">
        <v>1</v>
      </c>
      <c r="E39" s="38">
        <v>1</v>
      </c>
      <c r="F39" s="39">
        <v>1</v>
      </c>
      <c r="G39" s="1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30" t="s">
        <v>25</v>
      </c>
      <c r="C40" s="17">
        <v>1200</v>
      </c>
      <c r="D40" s="17">
        <v>1200</v>
      </c>
      <c r="E40" s="17">
        <v>1200</v>
      </c>
      <c r="F40" s="18">
        <v>1200</v>
      </c>
      <c r="G40" s="1"/>
      <c r="H40" s="4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33" t="s">
        <v>26</v>
      </c>
      <c r="C41" s="22">
        <f t="shared" ref="C41:F41" si="9">C39*(C40*12*1.8)</f>
        <v>25920</v>
      </c>
      <c r="D41" s="22">
        <f t="shared" si="9"/>
        <v>25920</v>
      </c>
      <c r="E41" s="22">
        <f t="shared" si="9"/>
        <v>25920</v>
      </c>
      <c r="F41" s="23">
        <f t="shared" si="9"/>
        <v>25920</v>
      </c>
      <c r="G41" s="6"/>
      <c r="H41" s="4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1"/>
      <c r="B42" s="13" t="s">
        <v>27</v>
      </c>
      <c r="C42" s="38">
        <v>1</v>
      </c>
      <c r="D42" s="38">
        <v>1</v>
      </c>
      <c r="E42" s="38">
        <v>1</v>
      </c>
      <c r="F42" s="39">
        <v>1</v>
      </c>
      <c r="G42" s="1"/>
      <c r="H42" s="4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0" t="s">
        <v>28</v>
      </c>
      <c r="C43" s="17">
        <v>1500</v>
      </c>
      <c r="D43" s="17">
        <v>1500</v>
      </c>
      <c r="E43" s="17">
        <v>1500</v>
      </c>
      <c r="F43" s="18">
        <v>1500</v>
      </c>
      <c r="G43" s="1"/>
      <c r="H43" s="4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33" t="s">
        <v>26</v>
      </c>
      <c r="C44" s="22">
        <f t="shared" ref="C44:F44" si="10">C42*(C43*12*1.8)</f>
        <v>32400</v>
      </c>
      <c r="D44" s="22">
        <f t="shared" si="10"/>
        <v>32400</v>
      </c>
      <c r="E44" s="22">
        <f t="shared" si="10"/>
        <v>32400</v>
      </c>
      <c r="F44" s="23">
        <f t="shared" si="10"/>
        <v>32400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1"/>
      <c r="B45" s="41" t="s">
        <v>29</v>
      </c>
      <c r="C45" s="38">
        <v>0</v>
      </c>
      <c r="D45" s="38">
        <v>0</v>
      </c>
      <c r="E45" s="38">
        <v>1</v>
      </c>
      <c r="F45" s="39">
        <v>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0" t="s">
        <v>30</v>
      </c>
      <c r="C46" s="17">
        <v>1200</v>
      </c>
      <c r="D46" s="17">
        <v>1200</v>
      </c>
      <c r="E46" s="17">
        <v>1200</v>
      </c>
      <c r="F46" s="18">
        <v>1200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33" t="s">
        <v>26</v>
      </c>
      <c r="C47" s="22">
        <f t="shared" ref="C47:F47" si="11">C45*(C46*12*1.8)</f>
        <v>0</v>
      </c>
      <c r="D47" s="22">
        <f t="shared" si="11"/>
        <v>0</v>
      </c>
      <c r="E47" s="22">
        <f t="shared" si="11"/>
        <v>25920</v>
      </c>
      <c r="F47" s="23">
        <f t="shared" si="11"/>
        <v>25920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1"/>
      <c r="B48" s="41" t="s">
        <v>31</v>
      </c>
      <c r="C48" s="38">
        <v>0</v>
      </c>
      <c r="D48" s="38">
        <v>1</v>
      </c>
      <c r="E48" s="38">
        <v>1</v>
      </c>
      <c r="F48" s="39"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30" t="s">
        <v>32</v>
      </c>
      <c r="C49" s="17">
        <v>1000</v>
      </c>
      <c r="D49" s="17">
        <v>1000</v>
      </c>
      <c r="E49" s="17">
        <v>1000</v>
      </c>
      <c r="F49" s="18">
        <v>1000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33" t="s">
        <v>26</v>
      </c>
      <c r="C50" s="22">
        <f t="shared" ref="C50:F50" si="12">C48*(C49*12*1.8)</f>
        <v>0</v>
      </c>
      <c r="D50" s="22">
        <f t="shared" si="12"/>
        <v>21600</v>
      </c>
      <c r="E50" s="22">
        <f t="shared" si="12"/>
        <v>21600</v>
      </c>
      <c r="F50" s="23">
        <f t="shared" si="12"/>
        <v>21600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1"/>
      <c r="B51" s="41" t="s">
        <v>33</v>
      </c>
      <c r="C51" s="38">
        <v>0</v>
      </c>
      <c r="D51" s="38">
        <v>0</v>
      </c>
      <c r="E51" s="38">
        <v>1</v>
      </c>
      <c r="F51" s="39"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30" t="s">
        <v>34</v>
      </c>
      <c r="C52" s="17">
        <v>1100</v>
      </c>
      <c r="D52" s="17">
        <v>1100</v>
      </c>
      <c r="E52" s="17">
        <v>1100</v>
      </c>
      <c r="F52" s="18">
        <v>1100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33" t="s">
        <v>26</v>
      </c>
      <c r="C53" s="22">
        <f t="shared" ref="C53:F53" si="13">C51*(C52*12*1.8)</f>
        <v>0</v>
      </c>
      <c r="D53" s="22">
        <f t="shared" si="13"/>
        <v>0</v>
      </c>
      <c r="E53" s="22">
        <f t="shared" si="13"/>
        <v>23760</v>
      </c>
      <c r="F53" s="23">
        <f t="shared" si="13"/>
        <v>23760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35" t="s">
        <v>35</v>
      </c>
      <c r="C54" s="36">
        <f t="shared" ref="C54:F54" si="14">C41+C44+C47+C53</f>
        <v>58320</v>
      </c>
      <c r="D54" s="36">
        <f t="shared" si="14"/>
        <v>58320</v>
      </c>
      <c r="E54" s="36">
        <f t="shared" si="14"/>
        <v>108000</v>
      </c>
      <c r="F54" s="36">
        <f t="shared" si="14"/>
        <v>108000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27" t="s">
        <v>36</v>
      </c>
      <c r="C56" s="42">
        <v>2019</v>
      </c>
      <c r="D56" s="42">
        <f t="shared" ref="D56:F56" si="15">C56+1</f>
        <v>2020</v>
      </c>
      <c r="E56" s="42">
        <f t="shared" si="15"/>
        <v>2021</v>
      </c>
      <c r="F56" s="43">
        <f t="shared" si="15"/>
        <v>2022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37</v>
      </c>
      <c r="C57" s="45">
        <v>5000</v>
      </c>
      <c r="D57" s="45">
        <v>1</v>
      </c>
      <c r="E57" s="45">
        <v>1</v>
      </c>
      <c r="F57" s="46"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6" t="s">
        <v>38</v>
      </c>
      <c r="C58" s="17">
        <f>10*8500</f>
        <v>85000</v>
      </c>
      <c r="D58" s="17">
        <f>10*8500</f>
        <v>85000</v>
      </c>
      <c r="E58" s="17">
        <f>10*8500</f>
        <v>85000</v>
      </c>
      <c r="F58" s="18">
        <f>5*8500</f>
        <v>42500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6" t="s">
        <v>39</v>
      </c>
      <c r="C59" s="17">
        <f>0.02*C13</f>
        <v>2600</v>
      </c>
      <c r="D59" s="17">
        <f>0.02*D13</f>
        <v>5200</v>
      </c>
      <c r="E59" s="17">
        <f>0.02*E13</f>
        <v>7800</v>
      </c>
      <c r="F59" s="18">
        <f>0.02*F13</f>
        <v>9100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35" t="s">
        <v>40</v>
      </c>
      <c r="C60" s="36">
        <f t="shared" ref="C60:F60" si="16">SUM(C57:C59)</f>
        <v>92600</v>
      </c>
      <c r="D60" s="36">
        <f t="shared" si="16"/>
        <v>90201</v>
      </c>
      <c r="E60" s="36">
        <f t="shared" si="16"/>
        <v>92801</v>
      </c>
      <c r="F60" s="37">
        <f t="shared" si="16"/>
        <v>51601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 x14ac:dyDescent="0.2">
      <c r="A62" s="1"/>
      <c r="B62" s="1"/>
      <c r="C62" s="47">
        <v>2020</v>
      </c>
      <c r="D62" s="48">
        <f t="shared" ref="D62:F62" si="17">C62+1</f>
        <v>2021</v>
      </c>
      <c r="E62" s="48">
        <f t="shared" si="17"/>
        <v>2022</v>
      </c>
      <c r="F62" s="49">
        <f t="shared" si="17"/>
        <v>2023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 x14ac:dyDescent="0.15">
      <c r="A63" s="50"/>
      <c r="B63" s="51" t="s">
        <v>41</v>
      </c>
      <c r="C63" s="52">
        <f>C13</f>
        <v>130000</v>
      </c>
      <c r="D63" s="53">
        <f>D13</f>
        <v>260000</v>
      </c>
      <c r="E63" s="53">
        <f>E13</f>
        <v>390000</v>
      </c>
      <c r="F63" s="54">
        <f>F13</f>
        <v>455000</v>
      </c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21.75" customHeight="1" x14ac:dyDescent="0.15">
      <c r="A64" s="50"/>
      <c r="B64" s="55" t="s">
        <v>42</v>
      </c>
      <c r="C64" s="56">
        <f t="shared" ref="C64:F64" si="18">C60+C54+C36+C26</f>
        <v>222320</v>
      </c>
      <c r="D64" s="57">
        <f t="shared" si="18"/>
        <v>258921</v>
      </c>
      <c r="E64" s="57">
        <f t="shared" si="18"/>
        <v>350201</v>
      </c>
      <c r="F64" s="58">
        <f t="shared" si="18"/>
        <v>328501</v>
      </c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21.75" customHeight="1" x14ac:dyDescent="0.15">
      <c r="A65" s="50"/>
      <c r="B65" s="55" t="s">
        <v>43</v>
      </c>
      <c r="C65" s="56"/>
      <c r="D65" s="57"/>
      <c r="E65" s="57"/>
      <c r="F65" s="5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21.75" customHeight="1" x14ac:dyDescent="0.15">
      <c r="A66" s="50"/>
      <c r="B66" s="55" t="s">
        <v>44</v>
      </c>
      <c r="C66" s="56"/>
      <c r="D66" s="57"/>
      <c r="E66" s="57"/>
      <c r="F66" s="58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21.75" customHeight="1" x14ac:dyDescent="0.15">
      <c r="A67" s="50"/>
      <c r="B67" s="59" t="s">
        <v>45</v>
      </c>
      <c r="C67" s="60">
        <f t="shared" ref="C67:F67" si="19">C63-C64</f>
        <v>-92320</v>
      </c>
      <c r="D67" s="61">
        <f t="shared" si="19"/>
        <v>1079</v>
      </c>
      <c r="E67" s="61">
        <f t="shared" si="19"/>
        <v>39799</v>
      </c>
      <c r="F67" s="62">
        <f t="shared" si="19"/>
        <v>126499</v>
      </c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21.75" customHeight="1" x14ac:dyDescent="0.15">
      <c r="A68" s="50"/>
      <c r="B68" s="63" t="s">
        <v>46</v>
      </c>
      <c r="C68" s="64">
        <f>C67</f>
        <v>-92320</v>
      </c>
      <c r="D68" s="65">
        <f t="shared" ref="D68:F68" si="20">C68+D67</f>
        <v>-91241</v>
      </c>
      <c r="E68" s="65">
        <f t="shared" si="20"/>
        <v>-51442</v>
      </c>
      <c r="F68" s="66">
        <f t="shared" si="20"/>
        <v>75057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6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6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6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6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Fluxo de Caixa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Utilizador do Microsoft Office</cp:lastModifiedBy>
  <dcterms:created xsi:type="dcterms:W3CDTF">2013-05-10T17:23:24Z</dcterms:created>
  <dcterms:modified xsi:type="dcterms:W3CDTF">2020-02-12T18:53:59Z</dcterms:modified>
</cp:coreProperties>
</file>