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utational-Finance\Workbooks\"/>
    </mc:Choice>
  </mc:AlternateContent>
  <bookViews>
    <workbookView xWindow="0" yWindow="0" windowWidth="25035" windowHeight="11715" activeTab="1"/>
  </bookViews>
  <sheets>
    <sheet name="IR, CF, BM" sheetId="1" r:id="rId1"/>
    <sheet name="Volatilit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3" i="2" l="1"/>
  <c r="D35" i="2"/>
  <c r="P55" i="2"/>
  <c r="O53" i="2"/>
  <c r="Q53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24" i="2"/>
  <c r="D33" i="2"/>
  <c r="H4" i="2"/>
  <c r="S5" i="2"/>
  <c r="R8" i="2"/>
  <c r="D31" i="2"/>
  <c r="G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2" i="2"/>
  <c r="G2" i="2"/>
  <c r="R3" i="2"/>
  <c r="K7" i="2" s="1"/>
  <c r="L7" i="2" s="1"/>
  <c r="F4" i="2"/>
  <c r="P5" i="2"/>
  <c r="M3" i="2"/>
  <c r="M4" i="2"/>
  <c r="M5" i="2"/>
  <c r="M6" i="2"/>
  <c r="M7" i="2"/>
  <c r="M8" i="2"/>
  <c r="M9" i="2"/>
  <c r="M10" i="2"/>
  <c r="M11" i="2"/>
  <c r="M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" i="2"/>
  <c r="J4" i="2"/>
  <c r="J5" i="2"/>
  <c r="J6" i="2"/>
  <c r="J7" i="2"/>
  <c r="J8" i="2"/>
  <c r="J9" i="2"/>
  <c r="J10" i="2"/>
  <c r="J11" i="2"/>
  <c r="J3" i="2"/>
  <c r="F5" i="2"/>
  <c r="P6" i="2"/>
  <c r="P4" i="2"/>
  <c r="F3" i="2"/>
  <c r="K2" i="2" l="1"/>
  <c r="L2" i="2" s="1"/>
  <c r="K6" i="2"/>
  <c r="L6" i="2" s="1"/>
  <c r="K3" i="2"/>
  <c r="L3" i="2" s="1"/>
  <c r="K9" i="2"/>
  <c r="L9" i="2" s="1"/>
  <c r="K4" i="2"/>
  <c r="L4" i="2" s="1"/>
  <c r="K5" i="2"/>
  <c r="L5" i="2" s="1"/>
  <c r="K11" i="2"/>
  <c r="L11" i="2" s="1"/>
  <c r="K10" i="2"/>
  <c r="L10" i="2" s="1"/>
  <c r="K8" i="2"/>
  <c r="L8" i="2" s="1"/>
  <c r="C16" i="1"/>
  <c r="C17" i="1"/>
  <c r="C18" i="1"/>
  <c r="C15" i="1"/>
  <c r="G20" i="1"/>
  <c r="G16" i="1"/>
  <c r="G17" i="1"/>
  <c r="G18" i="1"/>
  <c r="G19" i="1"/>
  <c r="G15" i="1"/>
  <c r="H33" i="1"/>
  <c r="E33" i="1"/>
  <c r="B33" i="1"/>
  <c r="H32" i="1"/>
  <c r="E32" i="1"/>
  <c r="B32" i="1"/>
  <c r="F20" i="1"/>
  <c r="A17" i="1"/>
  <c r="A18" i="1" s="1"/>
  <c r="E16" i="1"/>
  <c r="E17" i="1" s="1"/>
  <c r="A16" i="1"/>
  <c r="L12" i="2" l="1"/>
  <c r="R5" i="2" s="1"/>
  <c r="G22" i="1"/>
  <c r="E18" i="1"/>
  <c r="C20" i="1"/>
  <c r="F3" i="1"/>
  <c r="E3" i="1"/>
  <c r="D3" i="1"/>
  <c r="E19" i="1" l="1"/>
  <c r="E20" i="1" l="1"/>
</calcChain>
</file>

<file path=xl/sharedStrings.xml><?xml version="1.0" encoding="utf-8"?>
<sst xmlns="http://schemas.openxmlformats.org/spreadsheetml/2006/main" count="52" uniqueCount="31">
  <si>
    <t>face</t>
  </si>
  <si>
    <t>periods</t>
  </si>
  <si>
    <t>rate</t>
  </si>
  <si>
    <t>Single</t>
  </si>
  <si>
    <t>Multiple</t>
  </si>
  <si>
    <t>Continious</t>
  </si>
  <si>
    <t>Cash Flows</t>
  </si>
  <si>
    <t>PV:</t>
  </si>
  <si>
    <t>Rate:</t>
  </si>
  <si>
    <t>Example 2</t>
  </si>
  <si>
    <t>Book Example</t>
  </si>
  <si>
    <t>Instutuion</t>
  </si>
  <si>
    <t>Principal</t>
  </si>
  <si>
    <t>Coupon</t>
  </si>
  <si>
    <t>Periods</t>
  </si>
  <si>
    <t>Example 1</t>
  </si>
  <si>
    <t>XYZ</t>
  </si>
  <si>
    <t>Rate</t>
  </si>
  <si>
    <t>FV</t>
  </si>
  <si>
    <t>XOM</t>
  </si>
  <si>
    <t>Example 3</t>
  </si>
  <si>
    <t>MSFT</t>
  </si>
  <si>
    <t>Simple Interest</t>
  </si>
  <si>
    <t>Bond Modeling</t>
  </si>
  <si>
    <t>range vol:</t>
  </si>
  <si>
    <t>std vol:</t>
  </si>
  <si>
    <t>avg daily vol:</t>
  </si>
  <si>
    <t>SPX Price</t>
  </si>
  <si>
    <t>Book Price</t>
  </si>
  <si>
    <t>Prev</t>
  </si>
  <si>
    <t>Debug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</si>
</sst>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164" formatCode="&quot;$&quot;#,##0.0000_);[Red]\(&quot;$&quot;#,##0.0000\)"/>
    <numFmt numFmtId="165" formatCode="0.0000%"/>
    <numFmt numFmtId="166" formatCode="#,##0.000"/>
    <numFmt numFmtId="168" formatCode="#,##0.00000"/>
    <numFmt numFmtId="171" formatCode="#,##0.0"/>
    <numFmt numFmtId="178" formatCode="0.000"/>
    <numFmt numFmtId="182" formatCode="#,##0.00000000000"/>
    <numFmt numFmtId="195" formatCode="#,##0.0000000000000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8" fillId="6" borderId="6" applyNumberFormat="0" applyFont="0" applyAlignment="0" applyProtection="0"/>
  </cellStyleXfs>
  <cellXfs count="41">
    <xf numFmtId="0" fontId="0" fillId="0" borderId="0" xfId="0"/>
    <xf numFmtId="8" fontId="4" fillId="3" borderId="2" xfId="4" applyNumberFormat="1"/>
    <xf numFmtId="0" fontId="6" fillId="0" borderId="0" xfId="6"/>
    <xf numFmtId="0" fontId="1" fillId="0" borderId="1" xfId="1"/>
    <xf numFmtId="0" fontId="2" fillId="2" borderId="2" xfId="2"/>
    <xf numFmtId="8" fontId="2" fillId="2" borderId="2" xfId="2" applyNumberFormat="1"/>
    <xf numFmtId="9" fontId="2" fillId="2" borderId="2" xfId="2" applyNumberFormat="1"/>
    <xf numFmtId="0" fontId="3" fillId="3" borderId="3" xfId="3"/>
    <xf numFmtId="0" fontId="7" fillId="0" borderId="4" xfId="7"/>
    <xf numFmtId="3" fontId="2" fillId="2" borderId="2" xfId="2" applyNumberFormat="1"/>
    <xf numFmtId="10" fontId="5" fillId="0" borderId="0" xfId="5" applyNumberFormat="1"/>
    <xf numFmtId="0" fontId="0" fillId="0" borderId="0" xfId="0" applyAlignment="1">
      <alignment horizontal="center"/>
    </xf>
    <xf numFmtId="164" fontId="3" fillId="3" borderId="3" xfId="3" applyNumberFormat="1"/>
    <xf numFmtId="0" fontId="4" fillId="3" borderId="2" xfId="4"/>
    <xf numFmtId="0" fontId="2" fillId="2" borderId="2" xfId="2" applyAlignment="1">
      <alignment horizontal="right"/>
    </xf>
    <xf numFmtId="8" fontId="2" fillId="2" borderId="2" xfId="2" applyNumberFormat="1" applyAlignment="1">
      <alignment horizontal="right"/>
    </xf>
    <xf numFmtId="4" fontId="2" fillId="2" borderId="2" xfId="2" applyNumberFormat="1" applyAlignment="1">
      <alignment horizontal="right"/>
    </xf>
    <xf numFmtId="9" fontId="4" fillId="3" borderId="2" xfId="4" applyNumberFormat="1" applyAlignment="1">
      <alignment horizontal="right"/>
    </xf>
    <xf numFmtId="8" fontId="3" fillId="3" borderId="3" xfId="3" applyNumberFormat="1" applyAlignment="1">
      <alignment horizontal="right"/>
    </xf>
    <xf numFmtId="10" fontId="4" fillId="3" borderId="2" xfId="4" applyNumberFormat="1" applyAlignment="1">
      <alignment horizontal="right"/>
    </xf>
    <xf numFmtId="165" fontId="4" fillId="3" borderId="2" xfId="4" applyNumberFormat="1" applyAlignment="1">
      <alignment horizontal="right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5" xfId="8" applyBorder="1" applyAlignment="1">
      <alignment horizontal="center" wrapText="1"/>
    </xf>
    <xf numFmtId="4" fontId="0" fillId="0" borderId="0" xfId="0" applyNumberFormat="1"/>
    <xf numFmtId="166" fontId="0" fillId="0" borderId="0" xfId="0" applyNumberFormat="1"/>
    <xf numFmtId="0" fontId="1" fillId="0" borderId="0" xfId="8"/>
    <xf numFmtId="4" fontId="2" fillId="2" borderId="2" xfId="2" applyNumberFormat="1"/>
    <xf numFmtId="4" fontId="0" fillId="6" borderId="6" xfId="11" applyNumberFormat="1" applyFont="1"/>
    <xf numFmtId="4" fontId="3" fillId="3" borderId="3" xfId="3" applyNumberFormat="1"/>
    <xf numFmtId="168" fontId="3" fillId="3" borderId="3" xfId="3" applyNumberFormat="1"/>
    <xf numFmtId="0" fontId="0" fillId="6" borderId="6" xfId="11" applyFont="1"/>
    <xf numFmtId="171" fontId="3" fillId="3" borderId="3" xfId="3" applyNumberFormat="1"/>
    <xf numFmtId="0" fontId="0" fillId="6" borderId="7" xfId="11" applyFont="1" applyBorder="1"/>
    <xf numFmtId="4" fontId="0" fillId="6" borderId="7" xfId="11" applyNumberFormat="1" applyFont="1" applyBorder="1"/>
    <xf numFmtId="0" fontId="10" fillId="5" borderId="0" xfId="10"/>
    <xf numFmtId="168" fontId="9" fillId="4" borderId="0" xfId="9" applyNumberFormat="1"/>
    <xf numFmtId="178" fontId="10" fillId="5" borderId="0" xfId="10" applyNumberFormat="1"/>
    <xf numFmtId="182" fontId="0" fillId="0" borderId="0" xfId="0" applyNumberFormat="1"/>
    <xf numFmtId="195" fontId="0" fillId="0" borderId="0" xfId="0" applyNumberFormat="1"/>
    <xf numFmtId="0" fontId="4" fillId="3" borderId="2" xfId="4" applyAlignment="1">
      <alignment horizontal="center"/>
    </xf>
  </cellXfs>
  <cellStyles count="12">
    <cellStyle name="Calculation" xfId="4" builtinId="22"/>
    <cellStyle name="Explanatory Text" xfId="6" builtinId="53"/>
    <cellStyle name="Good" xfId="9" builtinId="26"/>
    <cellStyle name="Heading 3" xfId="1" builtinId="18"/>
    <cellStyle name="Heading 4" xfId="8" builtinId="19"/>
    <cellStyle name="Input" xfId="2" builtinId="20"/>
    <cellStyle name="Neutral" xfId="10" builtinId="28"/>
    <cellStyle name="Normal" xfId="0" builtinId="0"/>
    <cellStyle name="Note" xfId="11" builtinId="10"/>
    <cellStyle name="Output" xfId="3" builtinId="21"/>
    <cellStyle name="Total" xfId="7" builtinId="2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workbookViewId="0">
      <selection activeCell="Q21" sqref="Q21"/>
    </sheetView>
  </sheetViews>
  <sheetFormatPr defaultRowHeight="15" x14ac:dyDescent="0.25"/>
  <cols>
    <col min="1" max="1" width="10.7109375" customWidth="1"/>
    <col min="2" max="2" width="11.85546875" bestFit="1" customWidth="1"/>
    <col min="4" max="4" width="10.85546875" bestFit="1" customWidth="1"/>
    <col min="5" max="5" width="20.85546875" bestFit="1" customWidth="1"/>
    <col min="6" max="6" width="12.7109375" customWidth="1"/>
    <col min="7" max="7" width="10.5703125" bestFit="1" customWidth="1"/>
    <col min="8" max="8" width="11.85546875" bestFit="1" customWidth="1"/>
  </cols>
  <sheetData>
    <row r="1" spans="1:7" ht="15.75" thickBot="1" x14ac:dyDescent="0.3">
      <c r="A1" s="21" t="s">
        <v>22</v>
      </c>
      <c r="B1" s="21"/>
      <c r="C1" s="21"/>
      <c r="D1" s="21"/>
      <c r="E1" s="21"/>
      <c r="F1" s="21"/>
    </row>
    <row r="2" spans="1:7" ht="15.75" thickBot="1" x14ac:dyDescent="0.3">
      <c r="A2" s="2" t="s">
        <v>0</v>
      </c>
      <c r="B2" s="5">
        <v>10000</v>
      </c>
      <c r="D2" s="8" t="s">
        <v>3</v>
      </c>
      <c r="E2" s="8" t="s">
        <v>4</v>
      </c>
      <c r="F2" s="8" t="s">
        <v>5</v>
      </c>
    </row>
    <row r="3" spans="1:7" ht="15.75" thickTop="1" x14ac:dyDescent="0.25">
      <c r="A3" s="2" t="s">
        <v>1</v>
      </c>
      <c r="B3" s="4">
        <v>4</v>
      </c>
      <c r="D3" s="1">
        <f>B2+(B2*B4)</f>
        <v>10500</v>
      </c>
      <c r="E3" s="1">
        <f>B2*(POWER(1+B4,B3))</f>
        <v>12155.0625</v>
      </c>
      <c r="F3" s="1">
        <f>B2*EXP(B4*B3)</f>
        <v>12214.027581601698</v>
      </c>
    </row>
    <row r="4" spans="1:7" x14ac:dyDescent="0.25">
      <c r="A4" s="2" t="s">
        <v>2</v>
      </c>
      <c r="B4" s="6">
        <v>0.05</v>
      </c>
    </row>
    <row r="10" spans="1:7" ht="15.75" thickBot="1" x14ac:dyDescent="0.3">
      <c r="A10" s="21" t="s">
        <v>6</v>
      </c>
      <c r="B10" s="21"/>
      <c r="C10" s="21"/>
      <c r="D10" s="21"/>
      <c r="E10" s="21"/>
      <c r="F10" s="21"/>
      <c r="G10" s="21"/>
    </row>
    <row r="11" spans="1:7" x14ac:dyDescent="0.25">
      <c r="A11" s="22" t="s">
        <v>10</v>
      </c>
      <c r="B11" s="22"/>
      <c r="C11" s="22"/>
      <c r="E11" s="22" t="s">
        <v>9</v>
      </c>
      <c r="F11" s="22"/>
      <c r="G11" s="22"/>
    </row>
    <row r="12" spans="1:7" x14ac:dyDescent="0.25">
      <c r="A12" t="s">
        <v>8</v>
      </c>
      <c r="B12" s="10">
        <v>0.05</v>
      </c>
      <c r="E12" t="s">
        <v>8</v>
      </c>
      <c r="F12" s="10">
        <v>0.08</v>
      </c>
    </row>
    <row r="14" spans="1:7" ht="15.75" thickBot="1" x14ac:dyDescent="0.3">
      <c r="A14" s="3" t="s">
        <v>6</v>
      </c>
      <c r="B14" s="3"/>
      <c r="C14" s="3"/>
      <c r="E14" s="3" t="s">
        <v>6</v>
      </c>
      <c r="F14" s="3"/>
      <c r="G14" s="3"/>
    </row>
    <row r="15" spans="1:7" x14ac:dyDescent="0.25">
      <c r="A15" s="9">
        <v>1</v>
      </c>
      <c r="B15" s="5">
        <v>200</v>
      </c>
      <c r="C15" s="1">
        <f>B15/POWER(1+B$12,A15)</f>
        <v>190.47619047619048</v>
      </c>
      <c r="E15" s="9">
        <v>1</v>
      </c>
      <c r="F15" s="5">
        <v>200</v>
      </c>
      <c r="G15" s="1">
        <f>F15/POWER(1+F$12,E15)</f>
        <v>185.18518518518516</v>
      </c>
    </row>
    <row r="16" spans="1:7" x14ac:dyDescent="0.25">
      <c r="A16" s="9">
        <f>A15+1</f>
        <v>2</v>
      </c>
      <c r="B16" s="5">
        <v>300</v>
      </c>
      <c r="C16" s="1">
        <f t="shared" ref="C16:C18" si="0">B16/POWER(1+B$12,A16)</f>
        <v>272.10884353741494</v>
      </c>
      <c r="E16" s="9">
        <f>E15+1</f>
        <v>2</v>
      </c>
      <c r="F16" s="5">
        <v>300</v>
      </c>
      <c r="G16" s="1">
        <f t="shared" ref="G16:G20" si="1">F16/POWER(1+F$12,E16)</f>
        <v>257.20164609053495</v>
      </c>
    </row>
    <row r="17" spans="1:8" x14ac:dyDescent="0.25">
      <c r="A17" s="9">
        <f t="shared" ref="A17:A18" si="2">A16+1</f>
        <v>3</v>
      </c>
      <c r="B17" s="5">
        <v>500</v>
      </c>
      <c r="C17" s="1">
        <f t="shared" si="0"/>
        <v>431.91879926573802</v>
      </c>
      <c r="E17" s="9">
        <f t="shared" ref="E17:E20" si="3">E16+1</f>
        <v>3</v>
      </c>
      <c r="F17" s="5">
        <v>500</v>
      </c>
      <c r="G17" s="1">
        <f t="shared" si="1"/>
        <v>396.9161205100848</v>
      </c>
    </row>
    <row r="18" spans="1:8" x14ac:dyDescent="0.25">
      <c r="A18" s="9">
        <f t="shared" si="2"/>
        <v>4</v>
      </c>
      <c r="B18" s="5">
        <v>-1000</v>
      </c>
      <c r="C18" s="1">
        <f t="shared" si="0"/>
        <v>-822.70247479188197</v>
      </c>
      <c r="E18" s="9">
        <f t="shared" si="3"/>
        <v>4</v>
      </c>
      <c r="F18" s="5">
        <v>1500</v>
      </c>
      <c r="G18" s="1">
        <f t="shared" si="1"/>
        <v>1102.5447791946799</v>
      </c>
    </row>
    <row r="19" spans="1:8" x14ac:dyDescent="0.25">
      <c r="E19" s="9">
        <f t="shared" si="3"/>
        <v>5</v>
      </c>
      <c r="F19" s="5">
        <v>600</v>
      </c>
      <c r="G19" s="1">
        <f t="shared" si="1"/>
        <v>408.34991822025182</v>
      </c>
    </row>
    <row r="20" spans="1:8" x14ac:dyDescent="0.25">
      <c r="B20" s="7" t="s">
        <v>7</v>
      </c>
      <c r="C20" s="12">
        <f>SUM(C15:C18)</f>
        <v>71.801358487461471</v>
      </c>
      <c r="E20" s="9">
        <f t="shared" si="3"/>
        <v>6</v>
      </c>
      <c r="F20" s="5">
        <f>SUM(F15:F19)*-1</f>
        <v>-3100</v>
      </c>
      <c r="G20" s="1">
        <f t="shared" si="1"/>
        <v>-1953.5258433376241</v>
      </c>
    </row>
    <row r="22" spans="1:8" x14ac:dyDescent="0.25">
      <c r="F22" s="7" t="s">
        <v>7</v>
      </c>
      <c r="G22" s="12">
        <f>SUM(G15:G20)</f>
        <v>396.67180586311247</v>
      </c>
    </row>
    <row r="26" spans="1:8" ht="15.75" thickBot="1" x14ac:dyDescent="0.3">
      <c r="A26" s="21" t="s">
        <v>23</v>
      </c>
      <c r="B26" s="21"/>
      <c r="C26" s="21"/>
      <c r="D26" s="21"/>
      <c r="E26" s="21"/>
      <c r="F26" s="21"/>
      <c r="G26" s="21"/>
      <c r="H26" s="21"/>
    </row>
    <row r="27" spans="1:8" x14ac:dyDescent="0.25">
      <c r="A27" s="23" t="s">
        <v>15</v>
      </c>
      <c r="B27" s="23"/>
      <c r="C27" s="11"/>
      <c r="D27" s="23" t="s">
        <v>9</v>
      </c>
      <c r="E27" s="23"/>
      <c r="G27" s="23" t="s">
        <v>20</v>
      </c>
      <c r="H27" s="23"/>
    </row>
    <row r="28" spans="1:8" x14ac:dyDescent="0.25">
      <c r="A28" s="4" t="s">
        <v>11</v>
      </c>
      <c r="B28" s="14" t="s">
        <v>16</v>
      </c>
      <c r="D28" s="4" t="s">
        <v>11</v>
      </c>
      <c r="E28" s="14" t="s">
        <v>19</v>
      </c>
      <c r="G28" s="4" t="s">
        <v>11</v>
      </c>
      <c r="H28" s="14" t="s">
        <v>21</v>
      </c>
    </row>
    <row r="29" spans="1:8" x14ac:dyDescent="0.25">
      <c r="A29" s="4" t="s">
        <v>12</v>
      </c>
      <c r="B29" s="15">
        <v>100000</v>
      </c>
      <c r="D29" s="4" t="s">
        <v>12</v>
      </c>
      <c r="E29" s="15">
        <v>200000</v>
      </c>
      <c r="G29" s="4" t="s">
        <v>12</v>
      </c>
      <c r="H29" s="15">
        <v>190000</v>
      </c>
    </row>
    <row r="30" spans="1:8" x14ac:dyDescent="0.25">
      <c r="A30" s="4" t="s">
        <v>13</v>
      </c>
      <c r="B30" s="15">
        <v>5000</v>
      </c>
      <c r="D30" s="4" t="s">
        <v>13</v>
      </c>
      <c r="E30" s="15">
        <v>7500</v>
      </c>
      <c r="G30" s="4" t="s">
        <v>13</v>
      </c>
      <c r="H30" s="15">
        <v>6589</v>
      </c>
    </row>
    <row r="31" spans="1:8" x14ac:dyDescent="0.25">
      <c r="A31" s="4" t="s">
        <v>14</v>
      </c>
      <c r="B31" s="16">
        <v>30</v>
      </c>
      <c r="D31" s="4" t="s">
        <v>14</v>
      </c>
      <c r="E31" s="16">
        <v>20</v>
      </c>
      <c r="G31" s="4" t="s">
        <v>14</v>
      </c>
      <c r="H31" s="16">
        <v>25</v>
      </c>
    </row>
    <row r="32" spans="1:8" x14ac:dyDescent="0.25">
      <c r="A32" s="13" t="s">
        <v>17</v>
      </c>
      <c r="B32" s="17">
        <f>B30/B29</f>
        <v>0.05</v>
      </c>
      <c r="D32" s="13" t="s">
        <v>17</v>
      </c>
      <c r="E32" s="19">
        <f>E30/E29</f>
        <v>3.7499999999999999E-2</v>
      </c>
      <c r="G32" s="13" t="s">
        <v>17</v>
      </c>
      <c r="H32" s="20">
        <f>H30/H29</f>
        <v>3.4678947368421052E-2</v>
      </c>
    </row>
    <row r="33" spans="1:8" x14ac:dyDescent="0.25">
      <c r="A33" s="7" t="s">
        <v>18</v>
      </c>
      <c r="B33" s="18">
        <f>B29+B30*B31</f>
        <v>250000</v>
      </c>
      <c r="D33" s="7" t="s">
        <v>18</v>
      </c>
      <c r="E33" s="18">
        <f>E29+E30*E31</f>
        <v>350000</v>
      </c>
      <c r="G33" s="7" t="s">
        <v>18</v>
      </c>
      <c r="H33" s="18">
        <f>H29+H30*H31</f>
        <v>354725</v>
      </c>
    </row>
  </sheetData>
  <mergeCells count="8">
    <mergeCell ref="A1:F1"/>
    <mergeCell ref="A11:C11"/>
    <mergeCell ref="E11:G11"/>
    <mergeCell ref="A10:G10"/>
    <mergeCell ref="A27:B27"/>
    <mergeCell ref="D27:E27"/>
    <mergeCell ref="G27:H27"/>
    <mergeCell ref="A26:H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D1" workbookViewId="0">
      <selection activeCell="W29" sqref="W29"/>
    </sheetView>
  </sheetViews>
  <sheetFormatPr defaultRowHeight="15" x14ac:dyDescent="0.25"/>
  <cols>
    <col min="2" max="3" width="9.42578125" customWidth="1"/>
    <col min="4" max="4" width="14.42578125" bestFit="1" customWidth="1"/>
    <col min="5" max="5" width="12.42578125" bestFit="1" customWidth="1"/>
    <col min="9" max="9" width="10.28515625" bestFit="1" customWidth="1"/>
    <col min="15" max="15" width="12.42578125" bestFit="1" customWidth="1"/>
    <col min="16" max="16" width="9.5703125" bestFit="1" customWidth="1"/>
    <col min="18" max="18" width="27.140625" bestFit="1" customWidth="1"/>
  </cols>
  <sheetData>
    <row r="1" spans="1:19" s="26" customFormat="1" x14ac:dyDescent="0.25">
      <c r="A1" s="26" t="s">
        <v>27</v>
      </c>
      <c r="B1" s="26" t="s">
        <v>29</v>
      </c>
      <c r="I1" s="26" t="s">
        <v>28</v>
      </c>
      <c r="J1" s="26" t="s">
        <v>29</v>
      </c>
    </row>
    <row r="2" spans="1:19" x14ac:dyDescent="0.25">
      <c r="A2" s="27">
        <v>2381.73</v>
      </c>
      <c r="B2" s="31"/>
      <c r="C2" s="28">
        <f>A2-G$2</f>
        <v>6.3134482758619015</v>
      </c>
      <c r="D2" s="28">
        <f>C2*C2</f>
        <v>39.859629131983617</v>
      </c>
      <c r="G2" s="25">
        <f>AVERAGE(A2:A30)</f>
        <v>2375.4165517241381</v>
      </c>
      <c r="H2">
        <v>2375.4165517241299</v>
      </c>
      <c r="I2" s="4">
        <v>3</v>
      </c>
      <c r="J2" s="31"/>
      <c r="K2" s="31">
        <f>I2-R$3</f>
        <v>-1.9680000000000009</v>
      </c>
      <c r="L2" s="31">
        <f>K2*K2</f>
        <v>3.8730240000000036</v>
      </c>
      <c r="M2" t="str">
        <f>I2&amp;","</f>
        <v>3,</v>
      </c>
    </row>
    <row r="3" spans="1:19" x14ac:dyDescent="0.25">
      <c r="A3" s="27">
        <v>2365.7199999999998</v>
      </c>
      <c r="B3" s="31">
        <f>ABS(A3-A2)</f>
        <v>16.010000000000218</v>
      </c>
      <c r="C3" s="28">
        <f t="shared" ref="C3:C30" si="0">A3-G$2</f>
        <v>-9.6965517241383168</v>
      </c>
      <c r="D3" s="28">
        <f t="shared" ref="D3:D30" si="1">C3*C3</f>
        <v>94.023115338889767</v>
      </c>
      <c r="E3" s="13" t="s">
        <v>24</v>
      </c>
      <c r="F3" s="29">
        <f>MAX(A:A)-MIN(A:A)</f>
        <v>73.370000000000346</v>
      </c>
      <c r="G3">
        <f>SQRT(D31/(COUNT(A2:A30)-1))</f>
        <v>22.484574279756167</v>
      </c>
      <c r="I3" s="4">
        <v>3.5</v>
      </c>
      <c r="J3" s="31">
        <f>ABS(I3-I2)</f>
        <v>0.5</v>
      </c>
      <c r="K3" s="31">
        <f t="shared" ref="K3:K11" si="2">I3-R$3</f>
        <v>-1.4680000000000009</v>
      </c>
      <c r="L3" s="31">
        <f t="shared" ref="L3:L11" si="3">K3*K3</f>
        <v>2.1550240000000027</v>
      </c>
      <c r="M3" t="str">
        <f t="shared" ref="M3:M11" si="4">I3&amp;","</f>
        <v>3.5,</v>
      </c>
      <c r="R3" s="37">
        <f>AVERAGE(I2:I11)</f>
        <v>4.9680000000000009</v>
      </c>
    </row>
    <row r="4" spans="1:19" x14ac:dyDescent="0.25">
      <c r="A4" s="27">
        <v>2357.0300000000002</v>
      </c>
      <c r="B4" s="31">
        <f t="shared" ref="B4:B30" si="5">ABS(A4-A3)</f>
        <v>8.6899999999995998</v>
      </c>
      <c r="C4" s="28">
        <f t="shared" si="0"/>
        <v>-18.386551724137917</v>
      </c>
      <c r="D4" s="28">
        <f t="shared" si="1"/>
        <v>338.06528430439897</v>
      </c>
      <c r="E4" s="13" t="s">
        <v>26</v>
      </c>
      <c r="F4" s="29">
        <f>SUM(B:B)/(COUNT(B:B))</f>
        <v>8.8382142857143435</v>
      </c>
      <c r="H4" s="25">
        <f>G2-H2</f>
        <v>8.1854523159563541E-12</v>
      </c>
      <c r="I4" s="4">
        <v>5</v>
      </c>
      <c r="J4" s="31">
        <f t="shared" ref="J4:J11" si="6">ABS(I4-I3)</f>
        <v>1.5</v>
      </c>
      <c r="K4" s="31">
        <f t="shared" si="2"/>
        <v>3.199999999999914E-2</v>
      </c>
      <c r="L4" s="31">
        <f t="shared" si="3"/>
        <v>1.0239999999999449E-3</v>
      </c>
      <c r="M4" t="str">
        <f t="shared" si="4"/>
        <v>5,</v>
      </c>
      <c r="O4" s="13" t="s">
        <v>24</v>
      </c>
      <c r="P4" s="32">
        <f>MAX(I:I)-MIN(I:I)</f>
        <v>3.0999999999999996</v>
      </c>
    </row>
    <row r="5" spans="1:19" x14ac:dyDescent="0.25">
      <c r="A5" s="27">
        <v>2400.67</v>
      </c>
      <c r="B5" s="31">
        <f t="shared" si="5"/>
        <v>43.639999999999873</v>
      </c>
      <c r="C5" s="28">
        <f t="shared" si="0"/>
        <v>25.253448275861956</v>
      </c>
      <c r="D5" s="28">
        <f t="shared" si="1"/>
        <v>637.73664982163518</v>
      </c>
      <c r="E5" s="13" t="s">
        <v>25</v>
      </c>
      <c r="F5" s="7">
        <f>STDEV(A:A)</f>
        <v>22.484574279756167</v>
      </c>
      <c r="I5" s="4">
        <v>4.4800000000000004</v>
      </c>
      <c r="J5" s="31">
        <f t="shared" si="6"/>
        <v>0.51999999999999957</v>
      </c>
      <c r="K5" s="31">
        <f t="shared" si="2"/>
        <v>-0.48800000000000043</v>
      </c>
      <c r="L5" s="31">
        <f t="shared" si="3"/>
        <v>0.23814400000000041</v>
      </c>
      <c r="M5" t="str">
        <f t="shared" si="4"/>
        <v>4.48,</v>
      </c>
      <c r="O5" s="13" t="s">
        <v>26</v>
      </c>
      <c r="P5" s="32">
        <f>SUM(J:J)/(COUNT(J:J))</f>
        <v>0.61555555555555541</v>
      </c>
      <c r="R5" s="35">
        <f>SQRT(L12/(COUNT(I2:I11)-1))</f>
        <v>1.0295716477146104</v>
      </c>
      <c r="S5" s="36">
        <f>R5-P6</f>
        <v>5.3290705182007514E-15</v>
      </c>
    </row>
    <row r="6" spans="1:19" x14ac:dyDescent="0.25">
      <c r="A6" s="27">
        <v>2402.3200000000002</v>
      </c>
      <c r="B6" s="31">
        <f t="shared" si="5"/>
        <v>1.6500000000000909</v>
      </c>
      <c r="C6" s="28">
        <f t="shared" si="0"/>
        <v>26.903448275862047</v>
      </c>
      <c r="D6" s="28">
        <f t="shared" si="1"/>
        <v>723.79552913198449</v>
      </c>
      <c r="I6" s="4">
        <v>5.2</v>
      </c>
      <c r="J6" s="31">
        <f t="shared" si="6"/>
        <v>0.71999999999999975</v>
      </c>
      <c r="K6" s="31">
        <f t="shared" si="2"/>
        <v>0.23199999999999932</v>
      </c>
      <c r="L6" s="31">
        <f t="shared" si="3"/>
        <v>5.3823999999999685E-2</v>
      </c>
      <c r="M6" t="str">
        <f t="shared" si="4"/>
        <v>5.2,</v>
      </c>
      <c r="O6" s="13" t="s">
        <v>25</v>
      </c>
      <c r="P6" s="30">
        <f>STDEV(I:I)</f>
        <v>1.0295716477146051</v>
      </c>
    </row>
    <row r="7" spans="1:19" x14ac:dyDescent="0.25">
      <c r="A7" s="27">
        <v>2390.9</v>
      </c>
      <c r="B7" s="31">
        <f t="shared" si="5"/>
        <v>11.420000000000073</v>
      </c>
      <c r="C7" s="28">
        <f t="shared" si="0"/>
        <v>15.483448275861974</v>
      </c>
      <c r="D7" s="28">
        <f t="shared" si="1"/>
        <v>239.73717051129313</v>
      </c>
      <c r="I7" s="4">
        <v>6</v>
      </c>
      <c r="J7" s="31">
        <f t="shared" si="6"/>
        <v>0.79999999999999982</v>
      </c>
      <c r="K7" s="31">
        <f t="shared" si="2"/>
        <v>1.0319999999999991</v>
      </c>
      <c r="L7" s="31">
        <f t="shared" si="3"/>
        <v>1.0650239999999982</v>
      </c>
      <c r="M7" t="str">
        <f t="shared" si="4"/>
        <v>6,</v>
      </c>
    </row>
    <row r="8" spans="1:19" x14ac:dyDescent="0.25">
      <c r="A8" s="27">
        <v>2394.44</v>
      </c>
      <c r="B8" s="31">
        <f t="shared" si="5"/>
        <v>3.5399999999999636</v>
      </c>
      <c r="C8" s="28">
        <f t="shared" si="0"/>
        <v>19.023448275861938</v>
      </c>
      <c r="D8" s="28">
        <f t="shared" si="1"/>
        <v>361.89158430439454</v>
      </c>
      <c r="I8" s="4">
        <v>6.1</v>
      </c>
      <c r="J8" s="31">
        <f t="shared" si="6"/>
        <v>9.9999999999999645E-2</v>
      </c>
      <c r="K8" s="31">
        <f t="shared" si="2"/>
        <v>1.1319999999999988</v>
      </c>
      <c r="L8" s="31">
        <f t="shared" si="3"/>
        <v>1.2814239999999972</v>
      </c>
      <c r="M8" t="str">
        <f t="shared" si="4"/>
        <v>6.1,</v>
      </c>
      <c r="R8" s="35">
        <f>SUM(I2:I11)/(COUNT(I2:I11))</f>
        <v>4.9680000000000009</v>
      </c>
    </row>
    <row r="9" spans="1:19" x14ac:dyDescent="0.25">
      <c r="A9" s="27">
        <v>2399.63</v>
      </c>
      <c r="B9" s="31">
        <f t="shared" si="5"/>
        <v>5.1900000000000546</v>
      </c>
      <c r="C9" s="28">
        <f t="shared" si="0"/>
        <v>24.213448275861992</v>
      </c>
      <c r="D9" s="28">
        <f t="shared" si="1"/>
        <v>586.29107740784411</v>
      </c>
      <c r="I9" s="4">
        <v>5.5</v>
      </c>
      <c r="J9" s="31">
        <f t="shared" si="6"/>
        <v>0.59999999999999964</v>
      </c>
      <c r="K9" s="31">
        <f t="shared" si="2"/>
        <v>0.53199999999999914</v>
      </c>
      <c r="L9" s="31">
        <f t="shared" si="3"/>
        <v>0.28302399999999911</v>
      </c>
      <c r="M9" t="str">
        <f t="shared" si="4"/>
        <v>5.5,</v>
      </c>
    </row>
    <row r="10" spans="1:19" x14ac:dyDescent="0.25">
      <c r="A10" s="27">
        <v>2396.92</v>
      </c>
      <c r="B10" s="31">
        <f t="shared" si="5"/>
        <v>2.7100000000000364</v>
      </c>
      <c r="C10" s="28">
        <f t="shared" si="0"/>
        <v>21.503448275861956</v>
      </c>
      <c r="D10" s="28">
        <f t="shared" si="1"/>
        <v>462.39828775267051</v>
      </c>
      <c r="I10" s="4">
        <v>5.2</v>
      </c>
      <c r="J10" s="31">
        <f t="shared" si="6"/>
        <v>0.29999999999999982</v>
      </c>
      <c r="K10" s="31">
        <f t="shared" si="2"/>
        <v>0.23199999999999932</v>
      </c>
      <c r="L10" s="31">
        <f t="shared" si="3"/>
        <v>5.3823999999999685E-2</v>
      </c>
      <c r="M10" t="str">
        <f t="shared" si="4"/>
        <v>5.2,</v>
      </c>
    </row>
    <row r="11" spans="1:19" x14ac:dyDescent="0.25">
      <c r="A11" s="27">
        <v>2399.38</v>
      </c>
      <c r="B11" s="31">
        <f t="shared" si="5"/>
        <v>2.4600000000000364</v>
      </c>
      <c r="C11" s="28">
        <f t="shared" si="0"/>
        <v>23.963448275861992</v>
      </c>
      <c r="D11" s="28">
        <f t="shared" si="1"/>
        <v>574.24685326991312</v>
      </c>
      <c r="I11" s="4">
        <v>5.7</v>
      </c>
      <c r="J11" s="31">
        <f t="shared" si="6"/>
        <v>0.5</v>
      </c>
      <c r="K11" s="31">
        <f t="shared" si="2"/>
        <v>0.73199999999999932</v>
      </c>
      <c r="L11" s="31">
        <f t="shared" si="3"/>
        <v>0.53582399999999897</v>
      </c>
      <c r="M11" t="str">
        <f t="shared" si="4"/>
        <v>5.7,</v>
      </c>
    </row>
    <row r="12" spans="1:19" x14ac:dyDescent="0.25">
      <c r="A12" s="27">
        <v>2399.29</v>
      </c>
      <c r="B12" s="31">
        <f t="shared" si="5"/>
        <v>9.0000000000145519E-2</v>
      </c>
      <c r="C12" s="28">
        <f t="shared" si="0"/>
        <v>23.873448275861847</v>
      </c>
      <c r="D12" s="28">
        <f t="shared" si="1"/>
        <v>569.94153258025096</v>
      </c>
      <c r="K12" s="33"/>
      <c r="L12" s="33">
        <f>SUBTOTAL(9,L2:L11)</f>
        <v>9.5401600000000002</v>
      </c>
    </row>
    <row r="13" spans="1:19" x14ac:dyDescent="0.25">
      <c r="A13" s="27">
        <v>2389.52</v>
      </c>
      <c r="B13" s="31">
        <f t="shared" si="5"/>
        <v>9.7699999999999818</v>
      </c>
      <c r="C13" s="28">
        <f t="shared" si="0"/>
        <v>14.103448275861865</v>
      </c>
      <c r="D13" s="28">
        <f t="shared" si="1"/>
        <v>198.90725326991102</v>
      </c>
    </row>
    <row r="14" spans="1:19" x14ac:dyDescent="0.25">
      <c r="A14" s="27">
        <v>2388.13</v>
      </c>
      <c r="B14" s="31">
        <f t="shared" si="5"/>
        <v>1.3899999999998727</v>
      </c>
      <c r="C14" s="28">
        <f t="shared" si="0"/>
        <v>12.713448275861992</v>
      </c>
      <c r="D14" s="28">
        <f t="shared" si="1"/>
        <v>161.63176706301826</v>
      </c>
    </row>
    <row r="15" spans="1:19" x14ac:dyDescent="0.25">
      <c r="A15" s="27">
        <v>2391.17</v>
      </c>
      <c r="B15" s="31">
        <f t="shared" si="5"/>
        <v>3.0399999999999636</v>
      </c>
      <c r="C15" s="28">
        <f t="shared" si="0"/>
        <v>15.753448275861956</v>
      </c>
      <c r="D15" s="28">
        <f t="shared" si="1"/>
        <v>248.17113258025805</v>
      </c>
    </row>
    <row r="16" spans="1:19" x14ac:dyDescent="0.25">
      <c r="A16" s="27">
        <v>2388.33</v>
      </c>
      <c r="B16" s="31">
        <f t="shared" si="5"/>
        <v>2.8400000000001455</v>
      </c>
      <c r="C16" s="28">
        <f t="shared" si="0"/>
        <v>12.913448275861811</v>
      </c>
      <c r="D16" s="28">
        <f t="shared" si="1"/>
        <v>166.75714637335838</v>
      </c>
    </row>
    <row r="17" spans="1:18" x14ac:dyDescent="0.25">
      <c r="A17" s="27">
        <v>2384.1999999999998</v>
      </c>
      <c r="B17" s="31">
        <f t="shared" si="5"/>
        <v>4.1300000000001091</v>
      </c>
      <c r="C17" s="28">
        <f t="shared" si="0"/>
        <v>8.7834482758617014</v>
      </c>
      <c r="D17" s="28">
        <f t="shared" si="1"/>
        <v>77.148963614737895</v>
      </c>
    </row>
    <row r="18" spans="1:18" x14ac:dyDescent="0.25">
      <c r="A18" s="27">
        <v>2388.77</v>
      </c>
      <c r="B18" s="31">
        <f t="shared" si="5"/>
        <v>4.5700000000001637</v>
      </c>
      <c r="C18" s="28">
        <f t="shared" si="0"/>
        <v>13.353448275861865</v>
      </c>
      <c r="D18" s="28">
        <f t="shared" si="1"/>
        <v>178.31458085611823</v>
      </c>
    </row>
    <row r="19" spans="1:18" x14ac:dyDescent="0.25">
      <c r="A19" s="27">
        <v>2387.4499999999998</v>
      </c>
      <c r="B19" s="31">
        <f t="shared" si="5"/>
        <v>1.3200000000001637</v>
      </c>
      <c r="C19" s="28">
        <f t="shared" si="0"/>
        <v>12.033448275861701</v>
      </c>
      <c r="D19" s="28">
        <f t="shared" si="1"/>
        <v>144.80387740783897</v>
      </c>
    </row>
    <row r="20" spans="1:18" x14ac:dyDescent="0.25">
      <c r="A20" s="27">
        <v>2388.61</v>
      </c>
      <c r="B20" s="31">
        <f t="shared" si="5"/>
        <v>1.1600000000003092</v>
      </c>
      <c r="C20" s="28">
        <f t="shared" si="0"/>
        <v>13.193448275862011</v>
      </c>
      <c r="D20" s="28">
        <f t="shared" si="1"/>
        <v>174.06707740784626</v>
      </c>
    </row>
    <row r="21" spans="1:18" x14ac:dyDescent="0.25">
      <c r="A21" s="27">
        <v>2374.15</v>
      </c>
      <c r="B21" s="31">
        <f t="shared" si="5"/>
        <v>14.460000000000036</v>
      </c>
      <c r="C21" s="28">
        <f t="shared" si="0"/>
        <v>-1.2665517241380257</v>
      </c>
      <c r="D21" s="28">
        <f t="shared" si="1"/>
        <v>1.6041532699170056</v>
      </c>
    </row>
    <row r="22" spans="1:18" x14ac:dyDescent="0.25">
      <c r="A22" s="27">
        <v>2348.69</v>
      </c>
      <c r="B22" s="31">
        <f t="shared" si="5"/>
        <v>25.460000000000036</v>
      </c>
      <c r="C22" s="28">
        <f t="shared" si="0"/>
        <v>-26.726551724138062</v>
      </c>
      <c r="D22" s="28">
        <f t="shared" si="1"/>
        <v>714.30856706302723</v>
      </c>
    </row>
    <row r="23" spans="1:18" x14ac:dyDescent="0.25">
      <c r="A23" s="27">
        <v>2355.84</v>
      </c>
      <c r="B23" s="31">
        <f t="shared" si="5"/>
        <v>7.1500000000000909</v>
      </c>
      <c r="C23" s="28">
        <f t="shared" si="0"/>
        <v>-19.576551724137971</v>
      </c>
      <c r="D23" s="28">
        <f t="shared" si="1"/>
        <v>383.24137740784937</v>
      </c>
      <c r="K23" s="40" t="s">
        <v>30</v>
      </c>
      <c r="L23" s="40"/>
      <c r="M23" s="40"/>
      <c r="N23" s="40"/>
      <c r="O23" s="40"/>
      <c r="P23" s="40"/>
      <c r="Q23" s="40"/>
      <c r="R23" s="40"/>
    </row>
    <row r="24" spans="1:18" x14ac:dyDescent="0.25">
      <c r="A24" s="27">
        <v>2338.17</v>
      </c>
      <c r="B24" s="31">
        <f t="shared" si="5"/>
        <v>17.670000000000073</v>
      </c>
      <c r="C24" s="28">
        <f t="shared" si="0"/>
        <v>-37.246551724138044</v>
      </c>
      <c r="D24" s="28">
        <f t="shared" si="1"/>
        <v>1387.3056153388907</v>
      </c>
      <c r="K24">
        <v>2381.73</v>
      </c>
      <c r="L24" s="24"/>
      <c r="O24">
        <v>39.859629131983617</v>
      </c>
      <c r="Q24">
        <v>39.859629131983603</v>
      </c>
      <c r="R24" s="39">
        <f>O24-Q24</f>
        <v>0</v>
      </c>
    </row>
    <row r="25" spans="1:18" x14ac:dyDescent="0.25">
      <c r="A25" s="27">
        <v>2342.19</v>
      </c>
      <c r="B25" s="31">
        <f t="shared" si="5"/>
        <v>4.0199999999999818</v>
      </c>
      <c r="C25" s="28">
        <f t="shared" si="0"/>
        <v>-33.226551724138062</v>
      </c>
      <c r="D25" s="28">
        <f t="shared" si="1"/>
        <v>1104.0037394768219</v>
      </c>
      <c r="K25">
        <v>2365.7199999999998</v>
      </c>
      <c r="L25" s="24"/>
      <c r="O25">
        <v>94.023115338889767</v>
      </c>
      <c r="Q25">
        <v>94.023115338889696</v>
      </c>
      <c r="R25" s="39">
        <f t="shared" ref="R25:R52" si="7">O25-Q25</f>
        <v>0</v>
      </c>
    </row>
    <row r="26" spans="1:18" x14ac:dyDescent="0.25">
      <c r="A26" s="27">
        <v>2349.0100000000002</v>
      </c>
      <c r="B26" s="31">
        <f t="shared" si="5"/>
        <v>6.8200000000001637</v>
      </c>
      <c r="C26" s="28">
        <f t="shared" si="0"/>
        <v>-26.406551724137898</v>
      </c>
      <c r="D26" s="28">
        <f t="shared" si="1"/>
        <v>697.30597395957022</v>
      </c>
      <c r="K26">
        <v>2357.0300000000002</v>
      </c>
      <c r="L26" s="24"/>
      <c r="O26">
        <v>338.06528430439897</v>
      </c>
      <c r="Q26">
        <v>338.06528430439801</v>
      </c>
      <c r="R26" s="39">
        <f t="shared" si="7"/>
        <v>9.6633812063373625E-13</v>
      </c>
    </row>
    <row r="27" spans="1:18" x14ac:dyDescent="0.25">
      <c r="A27" s="27">
        <v>2328.9499999999998</v>
      </c>
      <c r="B27" s="31">
        <f t="shared" si="5"/>
        <v>20.0600000000004</v>
      </c>
      <c r="C27" s="28">
        <f t="shared" si="0"/>
        <v>-46.466551724138299</v>
      </c>
      <c r="D27" s="28">
        <f t="shared" si="1"/>
        <v>2159.14042913202</v>
      </c>
      <c r="K27">
        <v>2400.67</v>
      </c>
      <c r="L27" s="24"/>
      <c r="O27">
        <v>637.73664982163518</v>
      </c>
      <c r="Q27">
        <v>637.73664982163496</v>
      </c>
      <c r="R27" s="39">
        <f t="shared" si="7"/>
        <v>0</v>
      </c>
    </row>
    <row r="28" spans="1:18" x14ac:dyDescent="0.25">
      <c r="A28" s="27">
        <v>2344.9299999999998</v>
      </c>
      <c r="B28" s="31">
        <f t="shared" si="5"/>
        <v>15.980000000000018</v>
      </c>
      <c r="C28" s="28">
        <f t="shared" si="0"/>
        <v>-30.48655172413828</v>
      </c>
      <c r="D28" s="28">
        <f t="shared" si="1"/>
        <v>929.42983602855873</v>
      </c>
      <c r="E28" s="24"/>
      <c r="F28">
        <v>13611</v>
      </c>
      <c r="K28">
        <v>2402.3200000000002</v>
      </c>
      <c r="L28" s="24"/>
      <c r="O28">
        <v>723.79552913198449</v>
      </c>
      <c r="Q28">
        <v>723.79552913198404</v>
      </c>
      <c r="R28" s="39">
        <f t="shared" si="7"/>
        <v>0</v>
      </c>
    </row>
    <row r="29" spans="1:18" x14ac:dyDescent="0.25">
      <c r="A29" s="27">
        <v>2353.7800000000002</v>
      </c>
      <c r="B29" s="31">
        <f t="shared" si="5"/>
        <v>8.8500000000003638</v>
      </c>
      <c r="C29" s="28">
        <f t="shared" si="0"/>
        <v>-21.636551724137917</v>
      </c>
      <c r="D29" s="28">
        <f t="shared" si="1"/>
        <v>468.14037051129543</v>
      </c>
      <c r="K29">
        <v>2390.9</v>
      </c>
      <c r="L29" s="24"/>
      <c r="O29">
        <v>239.73717051129313</v>
      </c>
      <c r="Q29">
        <v>239.73717051129299</v>
      </c>
      <c r="R29" s="39">
        <f t="shared" si="7"/>
        <v>0</v>
      </c>
    </row>
    <row r="30" spans="1:18" x14ac:dyDescent="0.25">
      <c r="A30" s="27">
        <v>2357.16</v>
      </c>
      <c r="B30" s="31">
        <f t="shared" si="5"/>
        <v>3.3799999999996544</v>
      </c>
      <c r="C30" s="28">
        <f t="shared" si="0"/>
        <v>-18.256551724138262</v>
      </c>
      <c r="D30" s="28">
        <f t="shared" si="1"/>
        <v>333.30168085613576</v>
      </c>
      <c r="K30">
        <v>2394.44</v>
      </c>
      <c r="L30" s="24"/>
      <c r="O30">
        <v>361.89158430439454</v>
      </c>
      <c r="Q30">
        <v>361.89158430439397</v>
      </c>
      <c r="R30" s="39">
        <f t="shared" si="7"/>
        <v>5.6843418860808015E-13</v>
      </c>
    </row>
    <row r="31" spans="1:18" x14ac:dyDescent="0.25">
      <c r="D31" s="34">
        <f>SUBTOTAL(9,D2:D30)</f>
        <v>14155.570255172432</v>
      </c>
      <c r="K31">
        <v>2399.63</v>
      </c>
      <c r="L31" s="24"/>
      <c r="O31">
        <v>586.29107740784411</v>
      </c>
      <c r="Q31">
        <v>586.291077407844</v>
      </c>
      <c r="R31" s="39">
        <f t="shared" si="7"/>
        <v>0</v>
      </c>
    </row>
    <row r="32" spans="1:18" x14ac:dyDescent="0.25">
      <c r="K32">
        <v>2396.92</v>
      </c>
      <c r="L32" s="24"/>
      <c r="O32">
        <v>462.39828775267051</v>
      </c>
      <c r="Q32">
        <v>462.39828775267</v>
      </c>
      <c r="R32" s="39">
        <f t="shared" si="7"/>
        <v>5.1159076974727213E-13</v>
      </c>
    </row>
    <row r="33" spans="4:18" x14ac:dyDescent="0.25">
      <c r="D33" s="24">
        <f>SUM(D2:D30)</f>
        <v>14155.570255172432</v>
      </c>
      <c r="K33">
        <v>2399.38</v>
      </c>
      <c r="L33" s="24"/>
      <c r="O33">
        <v>574.24685326991312</v>
      </c>
      <c r="Q33">
        <v>574.246853269913</v>
      </c>
      <c r="R33" s="39">
        <f t="shared" si="7"/>
        <v>0</v>
      </c>
    </row>
    <row r="34" spans="4:18" x14ac:dyDescent="0.25">
      <c r="D34">
        <v>14155.570255172401</v>
      </c>
      <c r="K34">
        <v>2399.29</v>
      </c>
      <c r="L34" s="24"/>
      <c r="O34">
        <v>569.94153258025096</v>
      </c>
      <c r="Q34">
        <v>569.94153258025005</v>
      </c>
      <c r="R34" s="39">
        <f t="shared" si="7"/>
        <v>9.0949470177292824E-13</v>
      </c>
    </row>
    <row r="35" spans="4:18" x14ac:dyDescent="0.25">
      <c r="D35" s="38">
        <f>D34-D33</f>
        <v>-3.092281986027956E-11</v>
      </c>
      <c r="K35">
        <v>2389.52</v>
      </c>
      <c r="L35" s="24"/>
      <c r="O35">
        <v>198.90725326991102</v>
      </c>
      <c r="Q35">
        <v>198.907253269911</v>
      </c>
      <c r="R35" s="39">
        <f t="shared" si="7"/>
        <v>0</v>
      </c>
    </row>
    <row r="36" spans="4:18" x14ac:dyDescent="0.25">
      <c r="K36">
        <v>2388.13</v>
      </c>
      <c r="L36" s="24"/>
      <c r="O36">
        <v>161.63176706301826</v>
      </c>
      <c r="Q36">
        <v>161.631767063018</v>
      </c>
      <c r="R36" s="39">
        <f t="shared" si="7"/>
        <v>2.5579538487363607E-13</v>
      </c>
    </row>
    <row r="37" spans="4:18" x14ac:dyDescent="0.25">
      <c r="K37">
        <v>2391.17</v>
      </c>
      <c r="L37" s="24"/>
      <c r="O37">
        <v>248.17113258025805</v>
      </c>
      <c r="Q37">
        <v>248.17113258025799</v>
      </c>
      <c r="R37" s="39">
        <f t="shared" si="7"/>
        <v>0</v>
      </c>
    </row>
    <row r="38" spans="4:18" x14ac:dyDescent="0.25">
      <c r="K38">
        <v>2388.33</v>
      </c>
      <c r="L38" s="24"/>
      <c r="O38">
        <v>166.75714637335838</v>
      </c>
      <c r="Q38">
        <v>166.75714637335801</v>
      </c>
      <c r="R38" s="39">
        <f t="shared" si="7"/>
        <v>3.694822225952521E-13</v>
      </c>
    </row>
    <row r="39" spans="4:18" x14ac:dyDescent="0.25">
      <c r="K39">
        <v>2384.1999999999998</v>
      </c>
      <c r="L39" s="24"/>
      <c r="O39">
        <v>77.148963614737895</v>
      </c>
      <c r="Q39">
        <v>77.148963614737795</v>
      </c>
      <c r="R39" s="39">
        <f t="shared" si="7"/>
        <v>0</v>
      </c>
    </row>
    <row r="40" spans="4:18" x14ac:dyDescent="0.25">
      <c r="K40">
        <v>2388.77</v>
      </c>
      <c r="L40" s="24"/>
      <c r="O40">
        <v>178.31458085611823</v>
      </c>
      <c r="Q40">
        <v>178.314580856118</v>
      </c>
      <c r="R40" s="39">
        <f t="shared" si="7"/>
        <v>2.2737367544323206E-13</v>
      </c>
    </row>
    <row r="41" spans="4:18" x14ac:dyDescent="0.25">
      <c r="K41">
        <v>2387.4499999999998</v>
      </c>
      <c r="L41" s="24"/>
      <c r="O41">
        <v>144.80387740783897</v>
      </c>
      <c r="Q41">
        <v>144.803877407838</v>
      </c>
      <c r="R41" s="39">
        <f t="shared" si="7"/>
        <v>9.6633812063373625E-13</v>
      </c>
    </row>
    <row r="42" spans="4:18" x14ac:dyDescent="0.25">
      <c r="K42">
        <v>2388.61</v>
      </c>
      <c r="L42" s="24"/>
      <c r="O42">
        <v>174.06707740784626</v>
      </c>
      <c r="Q42">
        <v>174.067077407846</v>
      </c>
      <c r="R42" s="39">
        <f t="shared" si="7"/>
        <v>2.5579538487363607E-13</v>
      </c>
    </row>
    <row r="43" spans="4:18" x14ac:dyDescent="0.25">
      <c r="K43">
        <v>2374.15</v>
      </c>
      <c r="L43" s="24"/>
      <c r="O43">
        <v>1.6041532699170056</v>
      </c>
      <c r="Q43">
        <v>1.604153269917</v>
      </c>
      <c r="R43" s="39">
        <f t="shared" si="7"/>
        <v>5.5511151231257827E-15</v>
      </c>
    </row>
    <row r="44" spans="4:18" x14ac:dyDescent="0.25">
      <c r="K44">
        <v>2348.69</v>
      </c>
      <c r="L44" s="24"/>
      <c r="O44">
        <v>714.30856706302723</v>
      </c>
      <c r="Q44">
        <v>714.308567063027</v>
      </c>
      <c r="R44" s="39">
        <f t="shared" si="7"/>
        <v>0</v>
      </c>
    </row>
    <row r="45" spans="4:18" x14ac:dyDescent="0.25">
      <c r="K45">
        <v>2355.84</v>
      </c>
      <c r="L45" s="24"/>
      <c r="O45">
        <v>383.24137740784937</v>
      </c>
      <c r="Q45">
        <v>383.24137740784897</v>
      </c>
      <c r="R45" s="39">
        <f t="shared" si="7"/>
        <v>0</v>
      </c>
    </row>
    <row r="46" spans="4:18" x14ac:dyDescent="0.25">
      <c r="K46">
        <v>2338.17</v>
      </c>
      <c r="L46" s="24"/>
      <c r="O46">
        <v>1387.3056153388907</v>
      </c>
      <c r="Q46">
        <v>1387.30561533889</v>
      </c>
      <c r="R46" s="39">
        <f t="shared" si="7"/>
        <v>0</v>
      </c>
    </row>
    <row r="47" spans="4:18" x14ac:dyDescent="0.25">
      <c r="K47">
        <v>2342.19</v>
      </c>
      <c r="L47" s="24"/>
      <c r="O47">
        <v>1104.0037394768219</v>
      </c>
      <c r="Q47">
        <v>1104.0037394768201</v>
      </c>
      <c r="R47" s="39">
        <f t="shared" si="7"/>
        <v>1.8189894035458565E-12</v>
      </c>
    </row>
    <row r="48" spans="4:18" x14ac:dyDescent="0.25">
      <c r="K48">
        <v>2349.0100000000002</v>
      </c>
      <c r="L48" s="24"/>
      <c r="O48">
        <v>697.30597395957022</v>
      </c>
      <c r="Q48">
        <v>697.30597395957</v>
      </c>
      <c r="R48" s="39">
        <f t="shared" si="7"/>
        <v>0</v>
      </c>
    </row>
    <row r="49" spans="11:20" x14ac:dyDescent="0.25">
      <c r="K49">
        <v>2328.9499999999998</v>
      </c>
      <c r="L49" s="24"/>
      <c r="O49">
        <v>2159.14042913202</v>
      </c>
      <c r="Q49">
        <v>2159.14042913202</v>
      </c>
      <c r="R49" s="39">
        <f t="shared" si="7"/>
        <v>0</v>
      </c>
    </row>
    <row r="50" spans="11:20" x14ac:dyDescent="0.25">
      <c r="K50">
        <v>2344.9299999999998</v>
      </c>
      <c r="L50" s="24"/>
      <c r="O50">
        <v>929.42983602855873</v>
      </c>
      <c r="Q50">
        <v>929.42983602855804</v>
      </c>
      <c r="R50" s="39">
        <f t="shared" si="7"/>
        <v>0</v>
      </c>
    </row>
    <row r="51" spans="11:20" x14ac:dyDescent="0.25">
      <c r="K51">
        <v>2353.7800000000002</v>
      </c>
      <c r="L51" s="24"/>
      <c r="O51">
        <v>468.14037051129543</v>
      </c>
      <c r="Q51">
        <v>468.14037051129498</v>
      </c>
      <c r="R51" s="39">
        <f t="shared" si="7"/>
        <v>4.5474735088646412E-13</v>
      </c>
    </row>
    <row r="52" spans="11:20" x14ac:dyDescent="0.25">
      <c r="K52">
        <v>2357.16</v>
      </c>
      <c r="L52" s="24"/>
      <c r="O52">
        <v>333.30168085613576</v>
      </c>
      <c r="Q52">
        <v>333.30168085613502</v>
      </c>
      <c r="R52" s="39">
        <f t="shared" si="7"/>
        <v>7.3896444519050419E-13</v>
      </c>
    </row>
    <row r="53" spans="11:20" x14ac:dyDescent="0.25">
      <c r="O53">
        <f>SUBTOTAL(9,O24:O52)</f>
        <v>14155.570255172432</v>
      </c>
      <c r="Q53">
        <f>SUBTOTAL(9,Q24:Q52)</f>
        <v>14155.570255172421</v>
      </c>
      <c r="T53">
        <f>SQRT(Q53/(COUNT(Q24:Q52)-1))</f>
        <v>22.48457427975616</v>
      </c>
    </row>
    <row r="55" spans="11:20" x14ac:dyDescent="0.25">
      <c r="P55">
        <f>O53-Q53</f>
        <v>0</v>
      </c>
    </row>
  </sheetData>
  <mergeCells count="1">
    <mergeCell ref="K23:R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IR, CF, BM</vt:lpstr>
      <vt:lpstr>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2017-05-06T17:18:02Z</dcterms:created>
  <dcterms:modified xsi:type="dcterms:W3CDTF">2017-05-29T23:09:52Z</dcterms:modified>
</cp:coreProperties>
</file>